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efra-my.sharepoint.com/personal/judith_stuart_defra_gov_uk/Documents/peat/Hort peat/Technical committee/"/>
    </mc:Choice>
  </mc:AlternateContent>
  <xr:revisionPtr revIDLastSave="775" documentId="8_{8C1779CF-9352-4122-A95E-765F8B4C67F0}" xr6:coauthVersionLast="47" xr6:coauthVersionMax="47" xr10:uidLastSave="{1D13BA19-6AA3-4A47-B184-3560D054EA0F}"/>
  <bookViews>
    <workbookView xWindow="-110" yWindow="-110" windowWidth="19420" windowHeight="10300" xr2:uid="{8FDDE2E6-9B10-4347-8FC9-67202B3B3C70}"/>
  </bookViews>
  <sheets>
    <sheet name="Instructions" sheetId="1" r:id="rId1"/>
    <sheet name="Map" sheetId="47" r:id="rId2"/>
    <sheet name="Ingredient comparator" sheetId="9" r:id="rId3"/>
    <sheet name="Mixes" sheetId="8" r:id="rId4"/>
    <sheet name="Wood1" sheetId="30" r:id="rId5"/>
    <sheet name="Wood2" sheetId="31" r:id="rId6"/>
    <sheet name="Wood3" sheetId="32" r:id="rId7"/>
    <sheet name="Wood4" sheetId="33" r:id="rId8"/>
    <sheet name="Wood5" sheetId="34" r:id="rId9"/>
    <sheet name="Wood6" sheetId="35" r:id="rId10"/>
    <sheet name="Wood7" sheetId="36" r:id="rId11"/>
    <sheet name="Wood8" sheetId="37" r:id="rId12"/>
    <sheet name="Wood9" sheetId="38" r:id="rId13"/>
    <sheet name="Wood10" sheetId="39" r:id="rId14"/>
    <sheet name="Recycled1" sheetId="22" r:id="rId15"/>
    <sheet name="Recycled2" sheetId="23" r:id="rId16"/>
    <sheet name="Recycled3" sheetId="24" r:id="rId17"/>
    <sheet name="Recycled4" sheetId="25" r:id="rId18"/>
    <sheet name="Recycled5" sheetId="26" r:id="rId19"/>
    <sheet name="Recycled6" sheetId="27" r:id="rId20"/>
    <sheet name="Recycled7" sheetId="28" r:id="rId21"/>
    <sheet name="Coir1" sheetId="2" r:id="rId22"/>
    <sheet name="Coir2" sheetId="4" r:id="rId23"/>
    <sheet name="Coir3" sheetId="5" r:id="rId24"/>
    <sheet name="Coir4" sheetId="6" r:id="rId25"/>
    <sheet name="Coir5" sheetId="7" r:id="rId26"/>
    <sheet name="Peat1" sheetId="40" r:id="rId27"/>
    <sheet name="Peat2" sheetId="41" r:id="rId28"/>
    <sheet name="Peat3" sheetId="42" r:id="rId29"/>
    <sheet name="Mineral1" sheetId="43" r:id="rId30"/>
    <sheet name="Mineral2" sheetId="44" r:id="rId31"/>
    <sheet name="Mineral3" sheetId="45" r:id="rId32"/>
    <sheet name="Mineral4" sheetId="46" r:id="rId33"/>
    <sheet name="Mineral5" sheetId="48" r:id="rId34"/>
    <sheet name="Mineral6" sheetId="49" r:id="rId35"/>
    <sheet name="Mineral7" sheetId="50" r:id="rId36"/>
    <sheet name="Mineral8" sheetId="51" r:id="rId37"/>
    <sheet name="AgCrops1" sheetId="10" r:id="rId38"/>
    <sheet name="AgCrops2" sheetId="11" r:id="rId39"/>
    <sheet name="AgCrops3" sheetId="12" r:id="rId40"/>
    <sheet name="AgCrops4" sheetId="13" r:id="rId41"/>
    <sheet name="AgCrops5" sheetId="14" r:id="rId42"/>
    <sheet name="Bracken1" sheetId="15" r:id="rId43"/>
    <sheet name="Cork1" sheetId="16" r:id="rId44"/>
    <sheet name="Wool1" sheetId="29" r:id="rId45"/>
    <sheet name="Loam1" sheetId="52" r:id="rId46"/>
    <sheet name="Any1" sheetId="17" r:id="rId47"/>
    <sheet name="Any2" sheetId="18" r:id="rId48"/>
    <sheet name="Any3" sheetId="19" r:id="rId49"/>
    <sheet name="Any4" sheetId="20" r:id="rId50"/>
    <sheet name="Any5" sheetId="21" r:id="rId51"/>
    <sheet name="Lookup" sheetId="3" r:id="rId5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1" l="1"/>
  <c r="C4" i="51"/>
  <c r="C4" i="46"/>
  <c r="C4" i="44"/>
  <c r="C4" i="43"/>
  <c r="C4" i="42"/>
  <c r="C4" i="41"/>
  <c r="C4" i="40"/>
  <c r="C4" i="6"/>
  <c r="C4" i="28"/>
  <c r="C4" i="26"/>
  <c r="C4" i="25"/>
  <c r="C4" i="24"/>
  <c r="C4" i="23"/>
  <c r="C4" i="22"/>
  <c r="C4" i="38"/>
  <c r="C4" i="34"/>
  <c r="C4" i="32"/>
  <c r="I10" i="21"/>
  <c r="C4" i="21" s="1"/>
  <c r="I10" i="20"/>
  <c r="C4" i="20" s="1"/>
  <c r="I10" i="19"/>
  <c r="C4" i="19" s="1"/>
  <c r="I10" i="18"/>
  <c r="C4" i="18" s="1"/>
  <c r="I10" i="17"/>
  <c r="C4" i="17" s="1"/>
  <c r="I10" i="52"/>
  <c r="C4" i="52" s="1"/>
  <c r="I10" i="29"/>
  <c r="C4" i="29" s="1"/>
  <c r="I10" i="16"/>
  <c r="C4" i="16" s="1"/>
  <c r="I10" i="15"/>
  <c r="C4" i="15" s="1"/>
  <c r="I10" i="14"/>
  <c r="C4" i="14" s="1"/>
  <c r="I10" i="13"/>
  <c r="C4" i="13" s="1"/>
  <c r="I10" i="12"/>
  <c r="C4" i="12" s="1"/>
  <c r="I10" i="11"/>
  <c r="I10" i="10"/>
  <c r="C4" i="10" s="1"/>
  <c r="I10" i="51"/>
  <c r="I10" i="50"/>
  <c r="C4" i="50" s="1"/>
  <c r="I10" i="49"/>
  <c r="C4" i="49" s="1"/>
  <c r="I10" i="48"/>
  <c r="C4" i="48" s="1"/>
  <c r="I10" i="46"/>
  <c r="I10" i="45"/>
  <c r="C4" i="45" s="1"/>
  <c r="I10" i="44"/>
  <c r="I10" i="43"/>
  <c r="I10" i="42"/>
  <c r="I10" i="41"/>
  <c r="I10" i="40"/>
  <c r="I10" i="7"/>
  <c r="C4" i="7" s="1"/>
  <c r="I10" i="6"/>
  <c r="I10" i="5"/>
  <c r="C4" i="5" s="1"/>
  <c r="I10" i="4"/>
  <c r="C4" i="4" s="1"/>
  <c r="I10" i="2"/>
  <c r="C4" i="2" s="1"/>
  <c r="I10" i="28"/>
  <c r="I10" i="27"/>
  <c r="C4" i="27" s="1"/>
  <c r="I10" i="26"/>
  <c r="I10" i="25"/>
  <c r="I10" i="24"/>
  <c r="I10" i="23"/>
  <c r="I10" i="22"/>
  <c r="I10" i="39"/>
  <c r="C4" i="39" s="1"/>
  <c r="I10" i="38"/>
  <c r="I10" i="37"/>
  <c r="C4" i="37" s="1"/>
  <c r="I10" i="36"/>
  <c r="C4" i="36" s="1"/>
  <c r="I10" i="35"/>
  <c r="C4" i="35" s="1"/>
  <c r="I10" i="34"/>
  <c r="I10" i="33"/>
  <c r="C4" i="33" s="1"/>
  <c r="I10" i="32"/>
  <c r="I10" i="31"/>
  <c r="C4" i="31" s="1"/>
  <c r="B16" i="31"/>
  <c r="I10" i="30"/>
  <c r="I32" i="7"/>
  <c r="B31" i="7"/>
  <c r="B29" i="7"/>
  <c r="I32" i="6"/>
  <c r="B31" i="6"/>
  <c r="B29" i="6"/>
  <c r="I32" i="5"/>
  <c r="B31" i="5"/>
  <c r="B29" i="5"/>
  <c r="I32" i="4"/>
  <c r="B31" i="4"/>
  <c r="B29" i="4"/>
  <c r="I32" i="2"/>
  <c r="B31" i="2"/>
  <c r="I30" i="52"/>
  <c r="F4" i="52" s="1"/>
  <c r="B29" i="52"/>
  <c r="I41" i="52"/>
  <c r="H4" i="52" s="1"/>
  <c r="D102" i="8"/>
  <c r="E102" i="8"/>
  <c r="F102" i="8"/>
  <c r="G102" i="8"/>
  <c r="H102" i="8"/>
  <c r="I102" i="8"/>
  <c r="J102" i="8"/>
  <c r="K102" i="8"/>
  <c r="L102" i="8"/>
  <c r="M102" i="8"/>
  <c r="N102" i="8"/>
  <c r="O102" i="8"/>
  <c r="P102" i="8"/>
  <c r="Q102" i="8"/>
  <c r="R102" i="8"/>
  <c r="S102" i="8"/>
  <c r="T102" i="8"/>
  <c r="U102" i="8"/>
  <c r="V102" i="8"/>
  <c r="W102" i="8"/>
  <c r="X102" i="8"/>
  <c r="Y102" i="8"/>
  <c r="Z102" i="8"/>
  <c r="AA102" i="8"/>
  <c r="AB102" i="8"/>
  <c r="AC102" i="8"/>
  <c r="AD102" i="8"/>
  <c r="AE102" i="8"/>
  <c r="AF102" i="8"/>
  <c r="AG102" i="8"/>
  <c r="AH102" i="8"/>
  <c r="AI102" i="8"/>
  <c r="AJ102" i="8"/>
  <c r="AK102" i="8"/>
  <c r="AL102" i="8"/>
  <c r="AM102" i="8"/>
  <c r="AN102" i="8"/>
  <c r="AO102" i="8"/>
  <c r="AP102" i="8"/>
  <c r="AQ102" i="8"/>
  <c r="AR102" i="8"/>
  <c r="AS102" i="8"/>
  <c r="AT102" i="8"/>
  <c r="AU102" i="8"/>
  <c r="AV102" i="8"/>
  <c r="AW102" i="8"/>
  <c r="AX102" i="8"/>
  <c r="AY102" i="8"/>
  <c r="AZ102" i="8"/>
  <c r="B46" i="9"/>
  <c r="B52" i="8" s="1"/>
  <c r="B102" i="8" s="1"/>
  <c r="I49" i="52"/>
  <c r="I4" i="52" s="1"/>
  <c r="B48" i="52"/>
  <c r="B47" i="52"/>
  <c r="B46" i="52"/>
  <c r="B40" i="52"/>
  <c r="B39" i="52"/>
  <c r="I24" i="52"/>
  <c r="E4" i="52" s="1"/>
  <c r="B16" i="52"/>
  <c r="I17" i="52" s="1"/>
  <c r="D4" i="52" s="1"/>
  <c r="G4" i="52"/>
  <c r="I33" i="39"/>
  <c r="I33" i="38"/>
  <c r="I33" i="37"/>
  <c r="I33" i="36"/>
  <c r="I33" i="35"/>
  <c r="I33" i="34"/>
  <c r="I33" i="33"/>
  <c r="I33" i="32"/>
  <c r="I33" i="31"/>
  <c r="I32" i="30"/>
  <c r="I30" i="15"/>
  <c r="B29" i="15"/>
  <c r="B37" i="9"/>
  <c r="B43" i="8" s="1"/>
  <c r="B93" i="8" s="1"/>
  <c r="B36" i="9"/>
  <c r="B42" i="8" s="1"/>
  <c r="B92" i="8" s="1"/>
  <c r="B35" i="9"/>
  <c r="B41" i="8" s="1"/>
  <c r="B91" i="8" s="1"/>
  <c r="B34" i="9"/>
  <c r="B40" i="8" s="1"/>
  <c r="B90" i="8" s="1"/>
  <c r="I55" i="51"/>
  <c r="I4" i="51" s="1"/>
  <c r="B54" i="51"/>
  <c r="B53" i="51"/>
  <c r="B52" i="51"/>
  <c r="I47" i="51"/>
  <c r="H4" i="51" s="1"/>
  <c r="B46" i="51"/>
  <c r="B45" i="51"/>
  <c r="I35" i="51"/>
  <c r="F4" i="51" s="1"/>
  <c r="B34" i="51"/>
  <c r="B33" i="51"/>
  <c r="B31" i="51"/>
  <c r="J29" i="51"/>
  <c r="B29" i="51"/>
  <c r="I24" i="51"/>
  <c r="E4" i="51" s="1"/>
  <c r="B16" i="51"/>
  <c r="I17" i="51" s="1"/>
  <c r="D4" i="51" s="1"/>
  <c r="G4" i="51"/>
  <c r="I55" i="50"/>
  <c r="I4" i="50" s="1"/>
  <c r="B54" i="50"/>
  <c r="B53" i="50"/>
  <c r="B52" i="50"/>
  <c r="I47" i="50"/>
  <c r="H4" i="50" s="1"/>
  <c r="B46" i="50"/>
  <c r="B45" i="50"/>
  <c r="I35" i="50"/>
  <c r="F4" i="50" s="1"/>
  <c r="B34" i="50"/>
  <c r="B33" i="50"/>
  <c r="B31" i="50"/>
  <c r="J29" i="50"/>
  <c r="B29" i="50"/>
  <c r="I24" i="50"/>
  <c r="E4" i="50" s="1"/>
  <c r="B16" i="50"/>
  <c r="I17" i="50" s="1"/>
  <c r="D4" i="50" s="1"/>
  <c r="G4" i="50"/>
  <c r="I55" i="49"/>
  <c r="I4" i="49" s="1"/>
  <c r="B54" i="49"/>
  <c r="B53" i="49"/>
  <c r="B52" i="49"/>
  <c r="I47" i="49"/>
  <c r="H4" i="49" s="1"/>
  <c r="B46" i="49"/>
  <c r="B45" i="49"/>
  <c r="I35" i="49"/>
  <c r="F4" i="49" s="1"/>
  <c r="B34" i="49"/>
  <c r="B33" i="49"/>
  <c r="B31" i="49"/>
  <c r="J29" i="49"/>
  <c r="B29" i="49"/>
  <c r="I24" i="49"/>
  <c r="E4" i="49" s="1"/>
  <c r="B16" i="49"/>
  <c r="I17" i="49" s="1"/>
  <c r="D4" i="49" s="1"/>
  <c r="G4" i="49"/>
  <c r="I55" i="48"/>
  <c r="I4" i="48" s="1"/>
  <c r="B54" i="48"/>
  <c r="B53" i="48"/>
  <c r="B52" i="48"/>
  <c r="I47" i="48"/>
  <c r="H4" i="48" s="1"/>
  <c r="B46" i="48"/>
  <c r="B45" i="48"/>
  <c r="I35" i="48"/>
  <c r="F4" i="48" s="1"/>
  <c r="B34" i="48"/>
  <c r="B33" i="48"/>
  <c r="B31" i="48"/>
  <c r="J29" i="48"/>
  <c r="B29" i="48"/>
  <c r="I24" i="48"/>
  <c r="E4" i="48" s="1"/>
  <c r="B16" i="48"/>
  <c r="I17" i="48" s="1"/>
  <c r="D4" i="48" s="1"/>
  <c r="G4" i="4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AK10" i="8"/>
  <c r="AL10" i="8"/>
  <c r="AM10" i="8"/>
  <c r="AN10" i="8"/>
  <c r="AO10" i="8"/>
  <c r="AP10" i="8"/>
  <c r="AQ10" i="8"/>
  <c r="AR10" i="8"/>
  <c r="AS10" i="8"/>
  <c r="AT10" i="8"/>
  <c r="AU10" i="8"/>
  <c r="AV10" i="8"/>
  <c r="AW10" i="8"/>
  <c r="AX10" i="8"/>
  <c r="AY10" i="8"/>
  <c r="AZ10" i="8"/>
  <c r="C10" i="8"/>
  <c r="B33" i="9"/>
  <c r="B39" i="8" s="1"/>
  <c r="B89" i="8" s="1"/>
  <c r="B32" i="9"/>
  <c r="B38" i="8" s="1"/>
  <c r="B88" i="8" s="1"/>
  <c r="B31" i="9"/>
  <c r="B37" i="8" s="1"/>
  <c r="B87" i="8" s="1"/>
  <c r="B30" i="9"/>
  <c r="B36" i="8" s="1"/>
  <c r="B86" i="8" s="1"/>
  <c r="I55" i="46"/>
  <c r="B54" i="46"/>
  <c r="B53" i="46"/>
  <c r="B52" i="46"/>
  <c r="I47" i="46"/>
  <c r="H4" i="46" s="1"/>
  <c r="B46" i="46"/>
  <c r="B45" i="46"/>
  <c r="I35" i="46"/>
  <c r="F4" i="46" s="1"/>
  <c r="B34" i="46"/>
  <c r="B33" i="46"/>
  <c r="B31" i="46"/>
  <c r="J29" i="46"/>
  <c r="B29" i="46"/>
  <c r="I24" i="46"/>
  <c r="E4" i="46" s="1"/>
  <c r="B16" i="46"/>
  <c r="I17" i="46" s="1"/>
  <c r="D4" i="46" s="1"/>
  <c r="I4" i="46"/>
  <c r="G4" i="46"/>
  <c r="I55" i="45"/>
  <c r="B54" i="45"/>
  <c r="B53" i="45"/>
  <c r="B52" i="45"/>
  <c r="I47" i="45"/>
  <c r="B46" i="45"/>
  <c r="B45" i="45"/>
  <c r="I35" i="45"/>
  <c r="F4" i="45" s="1"/>
  <c r="B34" i="45"/>
  <c r="B33" i="45"/>
  <c r="B31" i="45"/>
  <c r="J29" i="45"/>
  <c r="B29" i="45"/>
  <c r="I24" i="45"/>
  <c r="E4" i="45" s="1"/>
  <c r="B16" i="45"/>
  <c r="I17" i="45" s="1"/>
  <c r="D4" i="45" s="1"/>
  <c r="I4" i="45"/>
  <c r="H4" i="45"/>
  <c r="G4" i="45"/>
  <c r="I55" i="44"/>
  <c r="B54" i="44"/>
  <c r="B53" i="44"/>
  <c r="B52" i="44"/>
  <c r="I47" i="44"/>
  <c r="H4" i="44" s="1"/>
  <c r="B46" i="44"/>
  <c r="B45" i="44"/>
  <c r="I35" i="44"/>
  <c r="F4" i="44" s="1"/>
  <c r="B34" i="44"/>
  <c r="B33" i="44"/>
  <c r="B31" i="44"/>
  <c r="J29" i="44"/>
  <c r="B29" i="44"/>
  <c r="I24" i="44"/>
  <c r="E4" i="44" s="1"/>
  <c r="B16" i="44"/>
  <c r="I17" i="44" s="1"/>
  <c r="D4" i="44" s="1"/>
  <c r="I4" i="44"/>
  <c r="G4" i="44"/>
  <c r="I35" i="43"/>
  <c r="F4" i="43" s="1"/>
  <c r="B34" i="43"/>
  <c r="B33" i="43"/>
  <c r="B31" i="43"/>
  <c r="B29" i="43"/>
  <c r="I55" i="43"/>
  <c r="I4" i="43" s="1"/>
  <c r="B54" i="43"/>
  <c r="B53" i="43"/>
  <c r="B52" i="43"/>
  <c r="I47" i="43"/>
  <c r="H4" i="43" s="1"/>
  <c r="B46" i="43"/>
  <c r="B45" i="43"/>
  <c r="J29" i="43"/>
  <c r="I24" i="43"/>
  <c r="E4" i="43" s="1"/>
  <c r="B16" i="43"/>
  <c r="I17" i="43" s="1"/>
  <c r="D4" i="43" s="1"/>
  <c r="G4" i="43"/>
  <c r="B29" i="9"/>
  <c r="B35" i="8" s="1"/>
  <c r="B85" i="8" s="1"/>
  <c r="B28" i="9"/>
  <c r="B34" i="8" s="1"/>
  <c r="B84" i="8" s="1"/>
  <c r="B27" i="9"/>
  <c r="B33" i="8" s="1"/>
  <c r="B83" i="8" s="1"/>
  <c r="I57" i="42"/>
  <c r="I4" i="42" s="1"/>
  <c r="B56" i="42"/>
  <c r="B55" i="42"/>
  <c r="B54" i="42"/>
  <c r="I49" i="42"/>
  <c r="H4" i="42" s="1"/>
  <c r="B48" i="42"/>
  <c r="B47" i="42"/>
  <c r="I37" i="42"/>
  <c r="F4" i="42" s="1"/>
  <c r="B36" i="42"/>
  <c r="B34" i="42"/>
  <c r="B33" i="42"/>
  <c r="B32" i="42"/>
  <c r="B31" i="42"/>
  <c r="J29" i="42"/>
  <c r="B29" i="42"/>
  <c r="I24" i="42"/>
  <c r="E4" i="42" s="1"/>
  <c r="B16" i="42"/>
  <c r="I17" i="42" s="1"/>
  <c r="D4" i="42" s="1"/>
  <c r="G4" i="42"/>
  <c r="I57" i="41"/>
  <c r="I4" i="41" s="1"/>
  <c r="B56" i="41"/>
  <c r="B55" i="41"/>
  <c r="B54" i="41"/>
  <c r="I49" i="41"/>
  <c r="H4" i="41" s="1"/>
  <c r="B48" i="41"/>
  <c r="B47" i="41"/>
  <c r="I37" i="41"/>
  <c r="F4" i="41" s="1"/>
  <c r="B36" i="41"/>
  <c r="B34" i="41"/>
  <c r="B33" i="41"/>
  <c r="B32" i="41"/>
  <c r="B31" i="41"/>
  <c r="J29" i="41"/>
  <c r="B29" i="41"/>
  <c r="I24" i="41"/>
  <c r="E4" i="41" s="1"/>
  <c r="B16" i="41"/>
  <c r="I17" i="41" s="1"/>
  <c r="D4" i="41" s="1"/>
  <c r="G4" i="41"/>
  <c r="I37" i="40"/>
  <c r="J29" i="40"/>
  <c r="C46" i="9" l="1" a="1"/>
  <c r="C46" i="9" s="1"/>
  <c r="J46" i="9" s="1"/>
  <c r="C102" i="8" s="1"/>
  <c r="C28" i="9" a="1"/>
  <c r="C28" i="9" s="1"/>
  <c r="J28" i="9" s="1"/>
  <c r="AD84" i="8" s="1"/>
  <c r="C29" i="9" a="1"/>
  <c r="C29" i="9" s="1"/>
  <c r="J29" i="9" s="1"/>
  <c r="AE85" i="8" s="1"/>
  <c r="C34" i="9" a="1"/>
  <c r="C34" i="9" s="1"/>
  <c r="J34" i="9" s="1"/>
  <c r="AN90" i="8" s="1"/>
  <c r="C36" i="9" a="1"/>
  <c r="C36" i="9" s="1"/>
  <c r="J36" i="9" s="1"/>
  <c r="AQ92" i="8" s="1"/>
  <c r="C32" i="9" a="1"/>
  <c r="C32" i="9" s="1"/>
  <c r="J32" i="9" s="1"/>
  <c r="AQ88" i="8" s="1"/>
  <c r="C35" i="9" a="1"/>
  <c r="C35" i="9" s="1"/>
  <c r="J35" i="9" s="1"/>
  <c r="T91" i="8" s="1"/>
  <c r="C37" i="9" a="1"/>
  <c r="C37" i="9" s="1"/>
  <c r="J37" i="9" s="1"/>
  <c r="R93" i="8" s="1"/>
  <c r="C33" i="9" a="1"/>
  <c r="C33" i="9" s="1"/>
  <c r="J33" i="9" s="1"/>
  <c r="AP89" i="8" s="1"/>
  <c r="C30" i="9" a="1"/>
  <c r="C30" i="9" s="1"/>
  <c r="J30" i="9" s="1"/>
  <c r="H86" i="8" s="1"/>
  <c r="C31" i="9" a="1"/>
  <c r="C31" i="9" s="1"/>
  <c r="J31" i="9" s="1"/>
  <c r="O87" i="8" s="1"/>
  <c r="F4" i="40"/>
  <c r="B36" i="40"/>
  <c r="B34" i="40"/>
  <c r="B33" i="40"/>
  <c r="B32" i="40"/>
  <c r="B31" i="40"/>
  <c r="B29" i="40"/>
  <c r="I57" i="40"/>
  <c r="I4" i="40" s="1"/>
  <c r="B56" i="40"/>
  <c r="B55" i="40"/>
  <c r="B54" i="40"/>
  <c r="I49" i="40"/>
  <c r="H4" i="40" s="1"/>
  <c r="B48" i="40"/>
  <c r="B47" i="40"/>
  <c r="I24" i="40"/>
  <c r="E4" i="40" s="1"/>
  <c r="B16" i="40"/>
  <c r="I17" i="40" s="1"/>
  <c r="D4" i="40" s="1"/>
  <c r="G4" i="40"/>
  <c r="V9" i="3"/>
  <c r="V10" i="3"/>
  <c r="V8" i="3"/>
  <c r="S8" i="3"/>
  <c r="S9" i="3"/>
  <c r="S10" i="3"/>
  <c r="R9" i="3"/>
  <c r="R10" i="3"/>
  <c r="R8" i="3"/>
  <c r="B14" i="9"/>
  <c r="B20" i="8" s="1"/>
  <c r="B70" i="8" s="1"/>
  <c r="B13" i="9"/>
  <c r="B19" i="8" s="1"/>
  <c r="B69" i="8" s="1"/>
  <c r="B12" i="9"/>
  <c r="B18" i="8" s="1"/>
  <c r="B68" i="8" s="1"/>
  <c r="B11" i="9"/>
  <c r="B17" i="8" s="1"/>
  <c r="B67" i="8" s="1"/>
  <c r="B10" i="9"/>
  <c r="B16" i="8" s="1"/>
  <c r="B66" i="8" s="1"/>
  <c r="B9" i="9"/>
  <c r="B15" i="8" s="1"/>
  <c r="B65" i="8" s="1"/>
  <c r="B8" i="9"/>
  <c r="B14" i="8" s="1"/>
  <c r="B64" i="8" s="1"/>
  <c r="B7" i="9"/>
  <c r="B13" i="8" s="1"/>
  <c r="B63" i="8" s="1"/>
  <c r="B6" i="9"/>
  <c r="B12" i="8" s="1"/>
  <c r="B62" i="8" s="1"/>
  <c r="B5" i="9"/>
  <c r="B11" i="8" s="1"/>
  <c r="B61" i="8" s="1"/>
  <c r="I52" i="39"/>
  <c r="I4" i="39" s="1"/>
  <c r="B51" i="39"/>
  <c r="B50" i="39"/>
  <c r="B49" i="39"/>
  <c r="I44" i="39"/>
  <c r="B43" i="39"/>
  <c r="B42" i="39"/>
  <c r="F4" i="39"/>
  <c r="B31" i="39"/>
  <c r="B30" i="39"/>
  <c r="B29" i="39"/>
  <c r="I24" i="39"/>
  <c r="E4" i="39" s="1"/>
  <c r="B16" i="39"/>
  <c r="I17" i="39" s="1"/>
  <c r="D4" i="39" s="1"/>
  <c r="H4" i="39"/>
  <c r="G4" i="39"/>
  <c r="I52" i="38"/>
  <c r="I4" i="38" s="1"/>
  <c r="B51" i="38"/>
  <c r="B50" i="38"/>
  <c r="B49" i="38"/>
  <c r="I44" i="38"/>
  <c r="H4" i="38" s="1"/>
  <c r="B43" i="38"/>
  <c r="B42" i="38"/>
  <c r="F4" i="38"/>
  <c r="B31" i="38"/>
  <c r="B30" i="38"/>
  <c r="B29" i="38"/>
  <c r="I24" i="38"/>
  <c r="E4" i="38" s="1"/>
  <c r="B16" i="38"/>
  <c r="I17" i="38" s="1"/>
  <c r="D4" i="38" s="1"/>
  <c r="G4" i="38"/>
  <c r="I52" i="37"/>
  <c r="I4" i="37" s="1"/>
  <c r="B51" i="37"/>
  <c r="B50" i="37"/>
  <c r="B49" i="37"/>
  <c r="I44" i="37"/>
  <c r="H4" i="37" s="1"/>
  <c r="B43" i="37"/>
  <c r="B42" i="37"/>
  <c r="F4" i="37"/>
  <c r="B31" i="37"/>
  <c r="B30" i="37"/>
  <c r="B29" i="37"/>
  <c r="I24" i="37"/>
  <c r="E4" i="37" s="1"/>
  <c r="B16" i="37"/>
  <c r="I17" i="37" s="1"/>
  <c r="D4" i="37" s="1"/>
  <c r="G4" i="37"/>
  <c r="I52" i="36"/>
  <c r="B51" i="36"/>
  <c r="B50" i="36"/>
  <c r="B49" i="36"/>
  <c r="I44" i="36"/>
  <c r="H4" i="36" s="1"/>
  <c r="B43" i="36"/>
  <c r="B42" i="36"/>
  <c r="F4" i="36"/>
  <c r="B31" i="36"/>
  <c r="B30" i="36"/>
  <c r="B29" i="36"/>
  <c r="I24" i="36"/>
  <c r="E4" i="36" s="1"/>
  <c r="B16" i="36"/>
  <c r="I17" i="36" s="1"/>
  <c r="D4" i="36" s="1"/>
  <c r="I4" i="36"/>
  <c r="G4" i="36"/>
  <c r="I52" i="35"/>
  <c r="I4" i="35" s="1"/>
  <c r="B51" i="35"/>
  <c r="B50" i="35"/>
  <c r="B49" i="35"/>
  <c r="I44" i="35"/>
  <c r="H4" i="35" s="1"/>
  <c r="B43" i="35"/>
  <c r="B42" i="35"/>
  <c r="F4" i="35"/>
  <c r="B31" i="35"/>
  <c r="B30" i="35"/>
  <c r="B29" i="35"/>
  <c r="I24" i="35"/>
  <c r="E4" i="35" s="1"/>
  <c r="B16" i="35"/>
  <c r="I17" i="35" s="1"/>
  <c r="D4" i="35" s="1"/>
  <c r="G4" i="35"/>
  <c r="I52" i="34"/>
  <c r="I4" i="34" s="1"/>
  <c r="B51" i="34"/>
  <c r="B50" i="34"/>
  <c r="B49" i="34"/>
  <c r="I44" i="34"/>
  <c r="H4" i="34" s="1"/>
  <c r="B43" i="34"/>
  <c r="B42" i="34"/>
  <c r="F4" i="34"/>
  <c r="B31" i="34"/>
  <c r="B30" i="34"/>
  <c r="B29" i="34"/>
  <c r="I24" i="34"/>
  <c r="E4" i="34" s="1"/>
  <c r="B16" i="34"/>
  <c r="I17" i="34" s="1"/>
  <c r="D4" i="34" s="1"/>
  <c r="G4" i="34"/>
  <c r="I52" i="33"/>
  <c r="B51" i="33"/>
  <c r="B50" i="33"/>
  <c r="B49" i="33"/>
  <c r="I44" i="33"/>
  <c r="H4" i="33" s="1"/>
  <c r="B43" i="33"/>
  <c r="B42" i="33"/>
  <c r="F4" i="33"/>
  <c r="B31" i="33"/>
  <c r="B30" i="33"/>
  <c r="B29" i="33"/>
  <c r="I24" i="33"/>
  <c r="E4" i="33" s="1"/>
  <c r="B16" i="33"/>
  <c r="I17" i="33" s="1"/>
  <c r="D4" i="33" s="1"/>
  <c r="I4" i="33"/>
  <c r="G4" i="33"/>
  <c r="I52" i="32"/>
  <c r="I4" i="32" s="1"/>
  <c r="B51" i="32"/>
  <c r="B50" i="32"/>
  <c r="B49" i="32"/>
  <c r="I44" i="32"/>
  <c r="H4" i="32" s="1"/>
  <c r="B43" i="32"/>
  <c r="B42" i="32"/>
  <c r="F4" i="32"/>
  <c r="B31" i="32"/>
  <c r="B30" i="32"/>
  <c r="B29" i="32"/>
  <c r="I24" i="32"/>
  <c r="E4" i="32" s="1"/>
  <c r="B16" i="32"/>
  <c r="I17" i="32" s="1"/>
  <c r="D4" i="32" s="1"/>
  <c r="G4" i="32"/>
  <c r="I52" i="31"/>
  <c r="I4" i="31" s="1"/>
  <c r="B51" i="31"/>
  <c r="B50" i="31"/>
  <c r="B49" i="31"/>
  <c r="I44" i="31"/>
  <c r="H4" i="31" s="1"/>
  <c r="B43" i="31"/>
  <c r="B42" i="31"/>
  <c r="F4" i="31"/>
  <c r="B31" i="31"/>
  <c r="B30" i="31"/>
  <c r="B29" i="31"/>
  <c r="I24" i="31"/>
  <c r="E4" i="31" s="1"/>
  <c r="I17" i="31"/>
  <c r="D4" i="31" s="1"/>
  <c r="G4" i="31"/>
  <c r="F4" i="30"/>
  <c r="B30" i="30"/>
  <c r="B29" i="30"/>
  <c r="B28" i="30"/>
  <c r="I51" i="30"/>
  <c r="I4" i="30" s="1"/>
  <c r="B50" i="30"/>
  <c r="B49" i="30"/>
  <c r="B48" i="30"/>
  <c r="I43" i="30"/>
  <c r="H4" i="30" s="1"/>
  <c r="B42" i="30"/>
  <c r="B41" i="30"/>
  <c r="I23" i="30"/>
  <c r="E4" i="30" s="1"/>
  <c r="B15" i="30"/>
  <c r="I16" i="30" s="1"/>
  <c r="D4" i="30" s="1"/>
  <c r="C4" i="30"/>
  <c r="G4" i="30"/>
  <c r="B45" i="9"/>
  <c r="B51" i="8" s="1"/>
  <c r="B101" i="8" s="1"/>
  <c r="I47" i="29"/>
  <c r="I4" i="29" s="1"/>
  <c r="B46" i="29"/>
  <c r="B45" i="29"/>
  <c r="B44" i="29"/>
  <c r="I39" i="29"/>
  <c r="H4" i="29" s="1"/>
  <c r="B38" i="29"/>
  <c r="B37" i="29"/>
  <c r="I24" i="29"/>
  <c r="E4" i="29" s="1"/>
  <c r="B16" i="29"/>
  <c r="I17" i="29" s="1"/>
  <c r="D4" i="29" s="1"/>
  <c r="G4" i="29"/>
  <c r="F4" i="29"/>
  <c r="B21" i="9"/>
  <c r="B27" i="8" s="1"/>
  <c r="B77" i="8" s="1"/>
  <c r="B20" i="9"/>
  <c r="B26" i="8" s="1"/>
  <c r="B76" i="8" s="1"/>
  <c r="B19" i="9"/>
  <c r="B25" i="8" s="1"/>
  <c r="B75" i="8" s="1"/>
  <c r="B18" i="9"/>
  <c r="B24" i="8" s="1"/>
  <c r="B74" i="8" s="1"/>
  <c r="B17" i="9"/>
  <c r="B23" i="8" s="1"/>
  <c r="B73" i="8" s="1"/>
  <c r="B16" i="9"/>
  <c r="B22" i="8" s="1"/>
  <c r="B72" i="8" s="1"/>
  <c r="B15" i="9"/>
  <c r="B21" i="8" s="1"/>
  <c r="B71" i="8" s="1"/>
  <c r="I47" i="28"/>
  <c r="I4" i="28" s="1"/>
  <c r="B46" i="28"/>
  <c r="B45" i="28"/>
  <c r="B44" i="28"/>
  <c r="I39" i="28"/>
  <c r="H4" i="28" s="1"/>
  <c r="B38" i="28"/>
  <c r="B37" i="28"/>
  <c r="I24" i="28"/>
  <c r="E4" i="28" s="1"/>
  <c r="B16" i="28"/>
  <c r="I17" i="28" s="1"/>
  <c r="D4" i="28" s="1"/>
  <c r="G4" i="28"/>
  <c r="F4" i="28"/>
  <c r="I47" i="27"/>
  <c r="I4" i="27" s="1"/>
  <c r="B46" i="27"/>
  <c r="B45" i="27"/>
  <c r="B44" i="27"/>
  <c r="I39" i="27"/>
  <c r="H4" i="27" s="1"/>
  <c r="B38" i="27"/>
  <c r="B37" i="27"/>
  <c r="I24" i="27"/>
  <c r="E4" i="27" s="1"/>
  <c r="B16" i="27"/>
  <c r="I17" i="27" s="1"/>
  <c r="D4" i="27" s="1"/>
  <c r="G4" i="27"/>
  <c r="F4" i="27"/>
  <c r="I47" i="26"/>
  <c r="I4" i="26" s="1"/>
  <c r="B46" i="26"/>
  <c r="B45" i="26"/>
  <c r="B44" i="26"/>
  <c r="I39" i="26"/>
  <c r="B38" i="26"/>
  <c r="B37" i="26"/>
  <c r="I24" i="26"/>
  <c r="E4" i="26" s="1"/>
  <c r="B16" i="26"/>
  <c r="I17" i="26" s="1"/>
  <c r="D4" i="26" s="1"/>
  <c r="H4" i="26"/>
  <c r="G4" i="26"/>
  <c r="F4" i="26"/>
  <c r="I47" i="25"/>
  <c r="I4" i="25" s="1"/>
  <c r="B46" i="25"/>
  <c r="B45" i="25"/>
  <c r="B44" i="25"/>
  <c r="I39" i="25"/>
  <c r="B38" i="25"/>
  <c r="B37" i="25"/>
  <c r="I24" i="25"/>
  <c r="E4" i="25" s="1"/>
  <c r="B16" i="25"/>
  <c r="I17" i="25" s="1"/>
  <c r="D4" i="25" s="1"/>
  <c r="H4" i="25"/>
  <c r="G4" i="25"/>
  <c r="F4" i="25"/>
  <c r="I47" i="24"/>
  <c r="I4" i="24" s="1"/>
  <c r="B46" i="24"/>
  <c r="B45" i="24"/>
  <c r="B44" i="24"/>
  <c r="I39" i="24"/>
  <c r="H4" i="24" s="1"/>
  <c r="B38" i="24"/>
  <c r="B37" i="24"/>
  <c r="I24" i="24"/>
  <c r="E4" i="24" s="1"/>
  <c r="B16" i="24"/>
  <c r="I17" i="24" s="1"/>
  <c r="D4" i="24" s="1"/>
  <c r="G4" i="24"/>
  <c r="F4" i="24"/>
  <c r="I47" i="23"/>
  <c r="I4" i="23" s="1"/>
  <c r="B46" i="23"/>
  <c r="B45" i="23"/>
  <c r="B44" i="23"/>
  <c r="I39" i="23"/>
  <c r="H4" i="23" s="1"/>
  <c r="B38" i="23"/>
  <c r="B37" i="23"/>
  <c r="I24" i="23"/>
  <c r="E4" i="23" s="1"/>
  <c r="B16" i="23"/>
  <c r="I17" i="23" s="1"/>
  <c r="D4" i="23" s="1"/>
  <c r="G4" i="23"/>
  <c r="F4" i="23"/>
  <c r="I47" i="22"/>
  <c r="I4" i="22" s="1"/>
  <c r="B46" i="22"/>
  <c r="B45" i="22"/>
  <c r="B44" i="22"/>
  <c r="I39" i="22"/>
  <c r="H4" i="22" s="1"/>
  <c r="B38" i="22"/>
  <c r="B37" i="22"/>
  <c r="I24" i="22"/>
  <c r="E4" i="22" s="1"/>
  <c r="B16" i="22"/>
  <c r="I17" i="22" s="1"/>
  <c r="D4" i="22" s="1"/>
  <c r="G4" i="22"/>
  <c r="F4" i="22"/>
  <c r="B51" i="9"/>
  <c r="B57" i="8" s="1"/>
  <c r="B107" i="8" s="1"/>
  <c r="B50" i="9"/>
  <c r="B56" i="8" s="1"/>
  <c r="B106" i="8" s="1"/>
  <c r="B49" i="9"/>
  <c r="B55" i="8" s="1"/>
  <c r="B105" i="8" s="1"/>
  <c r="B48" i="9"/>
  <c r="B54" i="8" s="1"/>
  <c r="B104" i="8" s="1"/>
  <c r="B47" i="9"/>
  <c r="B53" i="8" s="1"/>
  <c r="B103" i="8" s="1"/>
  <c r="I47" i="21"/>
  <c r="I4" i="21" s="1"/>
  <c r="B46" i="21"/>
  <c r="B45" i="21"/>
  <c r="B44" i="21"/>
  <c r="I39" i="21"/>
  <c r="H4" i="21" s="1"/>
  <c r="B38" i="21"/>
  <c r="B37" i="21"/>
  <c r="I24" i="21"/>
  <c r="E4" i="21" s="1"/>
  <c r="B16" i="21"/>
  <c r="I17" i="21" s="1"/>
  <c r="D4" i="21" s="1"/>
  <c r="G4" i="21"/>
  <c r="F4" i="21"/>
  <c r="I47" i="20"/>
  <c r="B46" i="20"/>
  <c r="B45" i="20"/>
  <c r="B44" i="20"/>
  <c r="I39" i="20"/>
  <c r="B38" i="20"/>
  <c r="B37" i="20"/>
  <c r="I24" i="20"/>
  <c r="E4" i="20" s="1"/>
  <c r="B16" i="20"/>
  <c r="I17" i="20" s="1"/>
  <c r="D4" i="20" s="1"/>
  <c r="I4" i="20"/>
  <c r="H4" i="20"/>
  <c r="G4" i="20"/>
  <c r="F4" i="20"/>
  <c r="I47" i="19"/>
  <c r="I4" i="19" s="1"/>
  <c r="B46" i="19"/>
  <c r="B45" i="19"/>
  <c r="B44" i="19"/>
  <c r="I39" i="19"/>
  <c r="H4" i="19" s="1"/>
  <c r="B38" i="19"/>
  <c r="B37" i="19"/>
  <c r="I24" i="19"/>
  <c r="E4" i="19" s="1"/>
  <c r="B16" i="19"/>
  <c r="I17" i="19" s="1"/>
  <c r="D4" i="19" s="1"/>
  <c r="G4" i="19"/>
  <c r="F4" i="19"/>
  <c r="I47" i="18"/>
  <c r="B46" i="18"/>
  <c r="B45" i="18"/>
  <c r="B44" i="18"/>
  <c r="I39" i="18"/>
  <c r="B38" i="18"/>
  <c r="B37" i="18"/>
  <c r="I24" i="18"/>
  <c r="E4" i="18" s="1"/>
  <c r="B16" i="18"/>
  <c r="I17" i="18" s="1"/>
  <c r="D4" i="18" s="1"/>
  <c r="I4" i="18"/>
  <c r="H4" i="18"/>
  <c r="G4" i="18"/>
  <c r="F4" i="18"/>
  <c r="I47" i="17"/>
  <c r="B46" i="17"/>
  <c r="B45" i="17"/>
  <c r="B44" i="17"/>
  <c r="I39" i="17"/>
  <c r="B38" i="17"/>
  <c r="B37" i="17"/>
  <c r="I24" i="17"/>
  <c r="E4" i="17" s="1"/>
  <c r="B16" i="17"/>
  <c r="I17" i="17" s="1"/>
  <c r="D4" i="17" s="1"/>
  <c r="I4" i="17"/>
  <c r="H4" i="17"/>
  <c r="G4" i="17"/>
  <c r="F4" i="17"/>
  <c r="B44" i="9"/>
  <c r="B50" i="8" s="1"/>
  <c r="B100" i="8" s="1"/>
  <c r="I47" i="16"/>
  <c r="B46" i="16"/>
  <c r="B45" i="16"/>
  <c r="B44" i="16"/>
  <c r="I39" i="16"/>
  <c r="H4" i="16" s="1"/>
  <c r="B38" i="16"/>
  <c r="B37" i="16"/>
  <c r="I24" i="16"/>
  <c r="E4" i="16" s="1"/>
  <c r="B16" i="16"/>
  <c r="I17" i="16" s="1"/>
  <c r="D4" i="16" s="1"/>
  <c r="I4" i="16"/>
  <c r="G4" i="16"/>
  <c r="F4" i="16"/>
  <c r="B43" i="9"/>
  <c r="B49" i="8" s="1"/>
  <c r="B99" i="8" s="1"/>
  <c r="F4" i="15"/>
  <c r="I49" i="15"/>
  <c r="I4" i="15" s="1"/>
  <c r="B48" i="15"/>
  <c r="B47" i="15"/>
  <c r="B46" i="15"/>
  <c r="I41" i="15"/>
  <c r="H4" i="15" s="1"/>
  <c r="B40" i="15"/>
  <c r="B39" i="15"/>
  <c r="I24" i="15"/>
  <c r="E4" i="15" s="1"/>
  <c r="B16" i="15"/>
  <c r="I17" i="15" s="1"/>
  <c r="D4" i="15" s="1"/>
  <c r="G4" i="15"/>
  <c r="B42" i="9"/>
  <c r="B48" i="8" s="1"/>
  <c r="B98" i="8" s="1"/>
  <c r="B41" i="9"/>
  <c r="B47" i="8" s="1"/>
  <c r="B97" i="8" s="1"/>
  <c r="B40" i="9"/>
  <c r="B46" i="8" s="1"/>
  <c r="B96" i="8" s="1"/>
  <c r="B39" i="9"/>
  <c r="B45" i="8" s="1"/>
  <c r="B95" i="8" s="1"/>
  <c r="B38" i="9"/>
  <c r="B44" i="8" s="1"/>
  <c r="B94" i="8" s="1"/>
  <c r="I47" i="14"/>
  <c r="I4" i="14" s="1"/>
  <c r="B46" i="14"/>
  <c r="B45" i="14"/>
  <c r="B44" i="14"/>
  <c r="I39" i="14"/>
  <c r="H4" i="14" s="1"/>
  <c r="B38" i="14"/>
  <c r="B37" i="14"/>
  <c r="I24" i="14"/>
  <c r="E4" i="14" s="1"/>
  <c r="B16" i="14"/>
  <c r="I17" i="14" s="1"/>
  <c r="D4" i="14" s="1"/>
  <c r="G4" i="14"/>
  <c r="F4" i="14"/>
  <c r="I47" i="13"/>
  <c r="I4" i="13" s="1"/>
  <c r="B46" i="13"/>
  <c r="B45" i="13"/>
  <c r="B44" i="13"/>
  <c r="I39" i="13"/>
  <c r="H4" i="13" s="1"/>
  <c r="B38" i="13"/>
  <c r="B37" i="13"/>
  <c r="I24" i="13"/>
  <c r="E4" i="13" s="1"/>
  <c r="B16" i="13"/>
  <c r="I17" i="13" s="1"/>
  <c r="D4" i="13" s="1"/>
  <c r="G4" i="13"/>
  <c r="F4" i="13"/>
  <c r="I47" i="12"/>
  <c r="I4" i="12" s="1"/>
  <c r="B46" i="12"/>
  <c r="B45" i="12"/>
  <c r="B44" i="12"/>
  <c r="I39" i="12"/>
  <c r="H4" i="12" s="1"/>
  <c r="B38" i="12"/>
  <c r="B37" i="12"/>
  <c r="I24" i="12"/>
  <c r="E4" i="12" s="1"/>
  <c r="B16" i="12"/>
  <c r="I17" i="12" s="1"/>
  <c r="D4" i="12" s="1"/>
  <c r="G4" i="12"/>
  <c r="F4" i="12"/>
  <c r="I47" i="11"/>
  <c r="I4" i="11" s="1"/>
  <c r="B46" i="11"/>
  <c r="B45" i="11"/>
  <c r="B44" i="11"/>
  <c r="I39" i="11"/>
  <c r="H4" i="11" s="1"/>
  <c r="B38" i="11"/>
  <c r="B37" i="11"/>
  <c r="I24" i="11"/>
  <c r="E4" i="11" s="1"/>
  <c r="B16" i="11"/>
  <c r="I17" i="11" s="1"/>
  <c r="D4" i="11" s="1"/>
  <c r="G4" i="11"/>
  <c r="F4" i="11"/>
  <c r="F4" i="10"/>
  <c r="I47" i="10"/>
  <c r="I4" i="10" s="1"/>
  <c r="B46" i="10"/>
  <c r="B45" i="10"/>
  <c r="B44" i="10"/>
  <c r="I39" i="10"/>
  <c r="H4" i="10" s="1"/>
  <c r="B38" i="10"/>
  <c r="B37" i="10"/>
  <c r="I24" i="10"/>
  <c r="E4" i="10" s="1"/>
  <c r="B16" i="10"/>
  <c r="I17" i="10" s="1"/>
  <c r="D4" i="10" s="1"/>
  <c r="G4" i="10"/>
  <c r="B26" i="9"/>
  <c r="B32" i="8" s="1"/>
  <c r="B82" i="8" s="1"/>
  <c r="B25" i="9"/>
  <c r="B31" i="8" s="1"/>
  <c r="B81" i="8" s="1"/>
  <c r="B24" i="9"/>
  <c r="B30" i="8" s="1"/>
  <c r="B80" i="8" s="1"/>
  <c r="B23" i="9"/>
  <c r="B29" i="8" s="1"/>
  <c r="B79" i="8" s="1"/>
  <c r="B22" i="9"/>
  <c r="B28" i="8" s="1"/>
  <c r="B78" i="8" s="1"/>
  <c r="I51" i="7"/>
  <c r="I4" i="7" s="1"/>
  <c r="B50" i="7"/>
  <c r="B49" i="7"/>
  <c r="B48" i="7"/>
  <c r="I43" i="7"/>
  <c r="H4" i="7" s="1"/>
  <c r="B42" i="7"/>
  <c r="B41" i="7"/>
  <c r="F4" i="7"/>
  <c r="I24" i="7"/>
  <c r="E4" i="7" s="1"/>
  <c r="B16" i="7"/>
  <c r="I17" i="7" s="1"/>
  <c r="D4" i="7" s="1"/>
  <c r="G4" i="7"/>
  <c r="I51" i="6"/>
  <c r="I4" i="6" s="1"/>
  <c r="B50" i="6"/>
  <c r="B49" i="6"/>
  <c r="B48" i="6"/>
  <c r="I43" i="6"/>
  <c r="H4" i="6" s="1"/>
  <c r="B42" i="6"/>
  <c r="B41" i="6"/>
  <c r="F4" i="6"/>
  <c r="I24" i="6"/>
  <c r="E4" i="6" s="1"/>
  <c r="B16" i="6"/>
  <c r="I17" i="6" s="1"/>
  <c r="D4" i="6" s="1"/>
  <c r="G4" i="6"/>
  <c r="I51" i="5"/>
  <c r="I4" i="5" s="1"/>
  <c r="B50" i="5"/>
  <c r="B49" i="5"/>
  <c r="B48" i="5"/>
  <c r="I43" i="5"/>
  <c r="H4" i="5" s="1"/>
  <c r="B42" i="5"/>
  <c r="B41" i="5"/>
  <c r="I24" i="5"/>
  <c r="E4" i="5" s="1"/>
  <c r="B16" i="5"/>
  <c r="I17" i="5" s="1"/>
  <c r="D4" i="5" s="1"/>
  <c r="G4" i="5"/>
  <c r="F4" i="5"/>
  <c r="I51" i="4"/>
  <c r="I4" i="4" s="1"/>
  <c r="B50" i="4"/>
  <c r="B49" i="4"/>
  <c r="B48" i="4"/>
  <c r="I43" i="4"/>
  <c r="H4" i="4" s="1"/>
  <c r="B42" i="4"/>
  <c r="B41" i="4"/>
  <c r="F4" i="4"/>
  <c r="I24" i="4"/>
  <c r="E4" i="4" s="1"/>
  <c r="B16" i="4"/>
  <c r="I17" i="4" s="1"/>
  <c r="D4" i="4" s="1"/>
  <c r="G4" i="4"/>
  <c r="B50" i="2"/>
  <c r="I51" i="2"/>
  <c r="I4" i="2" s="1"/>
  <c r="B49" i="2"/>
  <c r="B48" i="2"/>
  <c r="I43" i="2"/>
  <c r="H4" i="2" s="1"/>
  <c r="B41" i="2"/>
  <c r="B29" i="2"/>
  <c r="B42" i="2"/>
  <c r="G4" i="2"/>
  <c r="F4" i="2"/>
  <c r="I24" i="2"/>
  <c r="E4" i="2" s="1"/>
  <c r="B16" i="2"/>
  <c r="I17" i="2" s="1"/>
  <c r="D4" i="2" s="1"/>
  <c r="S84" i="8" l="1"/>
  <c r="L84" i="8"/>
  <c r="X84" i="8"/>
  <c r="AO85" i="8"/>
  <c r="D84" i="8"/>
  <c r="AI84" i="8"/>
  <c r="AH84" i="8"/>
  <c r="W86" i="8"/>
  <c r="AS84" i="8"/>
  <c r="AF84" i="8"/>
  <c r="AN85" i="8"/>
  <c r="L85" i="8"/>
  <c r="AF85" i="8"/>
  <c r="AQ87" i="8"/>
  <c r="AY90" i="8"/>
  <c r="T89" i="8"/>
  <c r="AG84" i="8"/>
  <c r="R84" i="8"/>
  <c r="AZ85" i="8"/>
  <c r="AA90" i="8"/>
  <c r="AC90" i="8"/>
  <c r="O85" i="8"/>
  <c r="AK85" i="8"/>
  <c r="R85" i="8"/>
  <c r="AL84" i="8"/>
  <c r="F84" i="8"/>
  <c r="C84" i="8"/>
  <c r="AV84" i="8"/>
  <c r="W85" i="8"/>
  <c r="AY85" i="8"/>
  <c r="AO84" i="8"/>
  <c r="AB84" i="8"/>
  <c r="Y84" i="8"/>
  <c r="AM85" i="8"/>
  <c r="AN84" i="8"/>
  <c r="J84" i="8"/>
  <c r="AX85" i="8"/>
  <c r="AA93" i="8"/>
  <c r="AU84" i="8"/>
  <c r="AD85" i="8"/>
  <c r="J85" i="8"/>
  <c r="AX93" i="8"/>
  <c r="AA84" i="8"/>
  <c r="H85" i="8"/>
  <c r="F85" i="8"/>
  <c r="K85" i="8"/>
  <c r="AM90" i="8"/>
  <c r="M85" i="8"/>
  <c r="I90" i="8"/>
  <c r="AM84" i="8"/>
  <c r="S85" i="8"/>
  <c r="AK84" i="8"/>
  <c r="Y85" i="8"/>
  <c r="AJ84" i="8"/>
  <c r="C85" i="8"/>
  <c r="AP90" i="8"/>
  <c r="AB85" i="8"/>
  <c r="AH85" i="8"/>
  <c r="AD90" i="8"/>
  <c r="M84" i="8"/>
  <c r="K84" i="8"/>
  <c r="AU85" i="8"/>
  <c r="V85" i="8"/>
  <c r="AU90" i="8"/>
  <c r="AW84" i="8"/>
  <c r="Y87" i="8"/>
  <c r="AJ87" i="8"/>
  <c r="T87" i="8"/>
  <c r="M90" i="8"/>
  <c r="AB90" i="8"/>
  <c r="G85" i="8"/>
  <c r="AI85" i="8"/>
  <c r="AS85" i="8"/>
  <c r="AL87" i="8"/>
  <c r="AR90" i="8"/>
  <c r="P90" i="8"/>
  <c r="D85" i="8"/>
  <c r="AV85" i="8"/>
  <c r="Q85" i="8"/>
  <c r="AG85" i="8"/>
  <c r="X87" i="8"/>
  <c r="AF90" i="8"/>
  <c r="J93" i="8"/>
  <c r="AP85" i="8"/>
  <c r="Z85" i="8"/>
  <c r="AR85" i="8"/>
  <c r="U85" i="8"/>
  <c r="AU86" i="8"/>
  <c r="T90" i="8"/>
  <c r="K93" i="8"/>
  <c r="N85" i="8"/>
  <c r="O84" i="8"/>
  <c r="E84" i="8"/>
  <c r="E85" i="8"/>
  <c r="AC85" i="8"/>
  <c r="I85" i="8"/>
  <c r="AL86" i="8"/>
  <c r="G90" i="8"/>
  <c r="AQ93" i="8"/>
  <c r="N84" i="8"/>
  <c r="AQ85" i="8"/>
  <c r="G87" i="8"/>
  <c r="Y90" i="8"/>
  <c r="R90" i="8"/>
  <c r="AL93" i="8"/>
  <c r="X85" i="8"/>
  <c r="T85" i="8"/>
  <c r="AA85" i="8"/>
  <c r="R87" i="8"/>
  <c r="L90" i="8"/>
  <c r="F90" i="8"/>
  <c r="Z93" i="8"/>
  <c r="C8" i="9" a="1"/>
  <c r="C8" i="9" s="1"/>
  <c r="J8" i="9" s="1"/>
  <c r="AA64" i="8" s="1"/>
  <c r="C7" i="9" a="1"/>
  <c r="C7" i="9" s="1"/>
  <c r="J7" i="9" s="1"/>
  <c r="R63" i="8" s="1"/>
  <c r="C9" i="9" a="1"/>
  <c r="C9" i="9" s="1"/>
  <c r="J9" i="9" s="1"/>
  <c r="AA65" i="8" s="1"/>
  <c r="C27" i="9" a="1"/>
  <c r="C27" i="9" s="1"/>
  <c r="J27" i="9" s="1"/>
  <c r="G83" i="8" s="1"/>
  <c r="G84" i="8"/>
  <c r="H84" i="8"/>
  <c r="AR84" i="8"/>
  <c r="AW85" i="8"/>
  <c r="AJ85" i="8"/>
  <c r="AT85" i="8"/>
  <c r="P87" i="8"/>
  <c r="AS87" i="8"/>
  <c r="AV90" i="8"/>
  <c r="AZ90" i="8"/>
  <c r="T84" i="8"/>
  <c r="AL85" i="8"/>
  <c r="C10" i="9" a="1"/>
  <c r="C10" i="9" s="1"/>
  <c r="J10" i="9" s="1"/>
  <c r="G66" i="8" s="1"/>
  <c r="AZ84" i="8"/>
  <c r="AQ84" i="8"/>
  <c r="AE84" i="8"/>
  <c r="AF87" i="8"/>
  <c r="U87" i="8"/>
  <c r="P84" i="8"/>
  <c r="P85" i="8"/>
  <c r="C14" i="9" a="1"/>
  <c r="C14" i="9" s="1"/>
  <c r="J14" i="9" s="1"/>
  <c r="AR70" i="8" s="1"/>
  <c r="AC84" i="8"/>
  <c r="Z84" i="8"/>
  <c r="Q84" i="8"/>
  <c r="N87" i="8"/>
  <c r="AY84" i="8"/>
  <c r="C13" i="9" a="1"/>
  <c r="C13" i="9" s="1"/>
  <c r="J13" i="9" s="1"/>
  <c r="AG69" i="8" s="1"/>
  <c r="C11" i="9" a="1"/>
  <c r="C11" i="9" s="1"/>
  <c r="J11" i="9" s="1"/>
  <c r="K67" i="8" s="1"/>
  <c r="U84" i="8"/>
  <c r="AT84" i="8"/>
  <c r="I84" i="8"/>
  <c r="AP84" i="8"/>
  <c r="AE87" i="8"/>
  <c r="AB87" i="8"/>
  <c r="W84" i="8"/>
  <c r="C12" i="9" a="1"/>
  <c r="C12" i="9" s="1"/>
  <c r="J12" i="9" s="1"/>
  <c r="AM68" i="8" s="1"/>
  <c r="V84" i="8"/>
  <c r="AX84" i="8"/>
  <c r="AV87" i="8"/>
  <c r="K87" i="8"/>
  <c r="E86" i="8"/>
  <c r="L87" i="8"/>
  <c r="J87" i="8"/>
  <c r="U86" i="8"/>
  <c r="AU87" i="8"/>
  <c r="AM87" i="8"/>
  <c r="I86" i="8"/>
  <c r="AT87" i="8"/>
  <c r="AC87" i="8"/>
  <c r="AA87" i="8"/>
  <c r="AN89" i="8"/>
  <c r="N93" i="8"/>
  <c r="AL89" i="8"/>
  <c r="H87" i="8"/>
  <c r="AK87" i="8"/>
  <c r="AD86" i="8"/>
  <c r="K89" i="8"/>
  <c r="W87" i="8"/>
  <c r="P86" i="8"/>
  <c r="AY89" i="8"/>
  <c r="AP87" i="8"/>
  <c r="F87" i="8"/>
  <c r="L86" i="8"/>
  <c r="J89" i="8"/>
  <c r="AS89" i="8"/>
  <c r="AX87" i="8"/>
  <c r="Q87" i="8"/>
  <c r="AG87" i="8"/>
  <c r="H89" i="8"/>
  <c r="AG89" i="8"/>
  <c r="S87" i="8"/>
  <c r="AD93" i="8"/>
  <c r="C20" i="9" a="1"/>
  <c r="C20" i="9" s="1"/>
  <c r="J20" i="9" s="1"/>
  <c r="R76" i="8" s="1"/>
  <c r="S89" i="8"/>
  <c r="AK89" i="8"/>
  <c r="AX89" i="8"/>
  <c r="D87" i="8"/>
  <c r="X89" i="8"/>
  <c r="AN87" i="8"/>
  <c r="AD87" i="8"/>
  <c r="E87" i="8"/>
  <c r="AP86" i="8"/>
  <c r="F89" i="8"/>
  <c r="AC93" i="8"/>
  <c r="AQ91" i="8"/>
  <c r="M89" i="8"/>
  <c r="AB89" i="8"/>
  <c r="AJ90" i="8"/>
  <c r="AI90" i="8"/>
  <c r="AU93" i="8"/>
  <c r="AH87" i="8"/>
  <c r="M87" i="8"/>
  <c r="AZ87" i="8"/>
  <c r="I87" i="8"/>
  <c r="L89" i="8"/>
  <c r="W89" i="8"/>
  <c r="AK90" i="8"/>
  <c r="AO90" i="8"/>
  <c r="W93" i="8"/>
  <c r="Z86" i="8"/>
  <c r="N86" i="8"/>
  <c r="AS86" i="8"/>
  <c r="X86" i="8"/>
  <c r="T86" i="8"/>
  <c r="AW86" i="8"/>
  <c r="AO86" i="8"/>
  <c r="AQ86" i="8"/>
  <c r="AF89" i="8"/>
  <c r="AH89" i="8"/>
  <c r="AV89" i="8"/>
  <c r="K86" i="8"/>
  <c r="S86" i="8"/>
  <c r="M86" i="8"/>
  <c r="AE89" i="8"/>
  <c r="Q89" i="8"/>
  <c r="AR89" i="8"/>
  <c r="AO93" i="8"/>
  <c r="AY86" i="8"/>
  <c r="C86" i="8"/>
  <c r="M92" i="8"/>
  <c r="AF86" i="8"/>
  <c r="R86" i="8"/>
  <c r="AM86" i="8"/>
  <c r="AI86" i="8"/>
  <c r="D86" i="8"/>
  <c r="AA86" i="8"/>
  <c r="Y89" i="8"/>
  <c r="AW89" i="8"/>
  <c r="D93" i="8"/>
  <c r="AJ86" i="8"/>
  <c r="AH86" i="8"/>
  <c r="O86" i="8"/>
  <c r="G89" i="8"/>
  <c r="AJ89" i="8"/>
  <c r="Z87" i="8"/>
  <c r="AM93" i="8"/>
  <c r="Q90" i="8"/>
  <c r="AR86" i="8"/>
  <c r="AB86" i="8"/>
  <c r="V86" i="8"/>
  <c r="P89" i="8"/>
  <c r="AT89" i="8"/>
  <c r="AV86" i="8"/>
  <c r="O90" i="8"/>
  <c r="AT90" i="8"/>
  <c r="K90" i="8"/>
  <c r="D90" i="8"/>
  <c r="Q93" i="8"/>
  <c r="AO91" i="8"/>
  <c r="Y86" i="8"/>
  <c r="G86" i="8"/>
  <c r="J86" i="8"/>
  <c r="AO89" i="8"/>
  <c r="AA89" i="8"/>
  <c r="F86" i="8"/>
  <c r="AW90" i="8"/>
  <c r="V90" i="8"/>
  <c r="AH90" i="8"/>
  <c r="E93" i="8"/>
  <c r="AX90" i="8"/>
  <c r="AQ90" i="8"/>
  <c r="J90" i="8"/>
  <c r="AL90" i="8"/>
  <c r="AE90" i="8"/>
  <c r="AS90" i="8"/>
  <c r="N89" i="8"/>
  <c r="AU89" i="8"/>
  <c r="N90" i="8"/>
  <c r="S90" i="8"/>
  <c r="U90" i="8"/>
  <c r="AF88" i="8"/>
  <c r="AD92" i="8"/>
  <c r="AR88" i="8"/>
  <c r="R92" i="8"/>
  <c r="AE88" i="8"/>
  <c r="AN92" i="8"/>
  <c r="C88" i="8"/>
  <c r="AE86" i="8"/>
  <c r="AW87" i="8"/>
  <c r="AI87" i="8"/>
  <c r="AY87" i="8"/>
  <c r="Q86" i="8"/>
  <c r="AN86" i="8"/>
  <c r="AK86" i="8"/>
  <c r="AG86" i="8"/>
  <c r="AT86" i="8"/>
  <c r="AB92" i="8"/>
  <c r="X90" i="8"/>
  <c r="H90" i="8"/>
  <c r="C90" i="8"/>
  <c r="E90" i="8"/>
  <c r="AO87" i="8"/>
  <c r="AY93" i="8"/>
  <c r="O88" i="8"/>
  <c r="AC88" i="8"/>
  <c r="P92" i="8"/>
  <c r="AB88" i="8"/>
  <c r="AT92" i="8"/>
  <c r="M88" i="8"/>
  <c r="G92" i="8"/>
  <c r="AR87" i="8"/>
  <c r="C87" i="8"/>
  <c r="V87" i="8"/>
  <c r="AX86" i="8"/>
  <c r="AZ86" i="8"/>
  <c r="AC86" i="8"/>
  <c r="AY92" i="8"/>
  <c r="Z90" i="8"/>
  <c r="AG90" i="8"/>
  <c r="W90" i="8"/>
  <c r="AI93" i="8"/>
  <c r="O93" i="8"/>
  <c r="AP92" i="8"/>
  <c r="AM92" i="8"/>
  <c r="C17" i="9" a="1"/>
  <c r="C17" i="9" s="1"/>
  <c r="J17" i="9" s="1"/>
  <c r="Y92" i="8"/>
  <c r="N91" i="8"/>
  <c r="AZ91" i="8"/>
  <c r="AO88" i="8"/>
  <c r="R88" i="8"/>
  <c r="AK91" i="8"/>
  <c r="Q91" i="8"/>
  <c r="W88" i="8"/>
  <c r="E88" i="8"/>
  <c r="F92" i="8"/>
  <c r="AA92" i="8"/>
  <c r="G91" i="8"/>
  <c r="AL88" i="8"/>
  <c r="AS88" i="8"/>
  <c r="AJ92" i="8"/>
  <c r="AR92" i="8"/>
  <c r="O92" i="8"/>
  <c r="AT93" i="8"/>
  <c r="S93" i="8"/>
  <c r="AR93" i="8"/>
  <c r="AW93" i="8"/>
  <c r="M91" i="8"/>
  <c r="AS91" i="8"/>
  <c r="AT91" i="8"/>
  <c r="AX88" i="8"/>
  <c r="V88" i="8"/>
  <c r="AW88" i="8"/>
  <c r="AG88" i="8"/>
  <c r="X92" i="8"/>
  <c r="T92" i="8"/>
  <c r="AG92" i="8"/>
  <c r="AE92" i="8"/>
  <c r="AS93" i="8"/>
  <c r="AP93" i="8"/>
  <c r="AF93" i="8"/>
  <c r="AK93" i="8"/>
  <c r="AV91" i="8"/>
  <c r="U91" i="8"/>
  <c r="AH91" i="8"/>
  <c r="AF91" i="8"/>
  <c r="X88" i="8"/>
  <c r="D88" i="8"/>
  <c r="AK88" i="8"/>
  <c r="AI88" i="8"/>
  <c r="U88" i="8"/>
  <c r="AZ89" i="8"/>
  <c r="AM89" i="8"/>
  <c r="AQ89" i="8"/>
  <c r="U89" i="8"/>
  <c r="C89" i="8"/>
  <c r="L92" i="8"/>
  <c r="S92" i="8"/>
  <c r="U92" i="8"/>
  <c r="AX92" i="8"/>
  <c r="V93" i="8"/>
  <c r="AG93" i="8"/>
  <c r="F93" i="8"/>
  <c r="T93" i="8"/>
  <c r="Y93" i="8"/>
  <c r="AU91" i="8"/>
  <c r="AR91" i="8"/>
  <c r="V91" i="8"/>
  <c r="AY91" i="8"/>
  <c r="K88" i="8"/>
  <c r="AW91" i="8"/>
  <c r="AE91" i="8"/>
  <c r="AM88" i="8"/>
  <c r="Y88" i="8"/>
  <c r="D92" i="8"/>
  <c r="Y91" i="8"/>
  <c r="H88" i="8"/>
  <c r="AS92" i="8"/>
  <c r="D91" i="8"/>
  <c r="C50" i="9" a="1"/>
  <c r="C50" i="9" s="1"/>
  <c r="J50" i="9" s="1"/>
  <c r="AP106" i="8" s="1"/>
  <c r="G88" i="8"/>
  <c r="Q88" i="8"/>
  <c r="T88" i="8"/>
  <c r="I88" i="8"/>
  <c r="L88" i="8"/>
  <c r="R89" i="8"/>
  <c r="V89" i="8"/>
  <c r="AC89" i="8"/>
  <c r="I89" i="8"/>
  <c r="AI89" i="8"/>
  <c r="AU92" i="8"/>
  <c r="AO92" i="8"/>
  <c r="I92" i="8"/>
  <c r="AL92" i="8"/>
  <c r="AV93" i="8"/>
  <c r="I93" i="8"/>
  <c r="AZ93" i="8"/>
  <c r="H93" i="8"/>
  <c r="M93" i="8"/>
  <c r="AI91" i="8"/>
  <c r="H91" i="8"/>
  <c r="J91" i="8"/>
  <c r="AM91" i="8"/>
  <c r="AY88" i="8"/>
  <c r="S91" i="8"/>
  <c r="E91" i="8"/>
  <c r="AD88" i="8"/>
  <c r="AZ88" i="8"/>
  <c r="F88" i="8"/>
  <c r="AD89" i="8"/>
  <c r="E89" i="8"/>
  <c r="O89" i="8"/>
  <c r="W92" i="8"/>
  <c r="V92" i="8"/>
  <c r="AC92" i="8"/>
  <c r="AF92" i="8"/>
  <c r="Z92" i="8"/>
  <c r="AJ93" i="8"/>
  <c r="AH93" i="8"/>
  <c r="AN93" i="8"/>
  <c r="AE93" i="8"/>
  <c r="AJ91" i="8"/>
  <c r="W91" i="8"/>
  <c r="AP91" i="8"/>
  <c r="C91" i="8"/>
  <c r="AA91" i="8"/>
  <c r="AN91" i="8"/>
  <c r="N88" i="8"/>
  <c r="P91" i="8"/>
  <c r="Z88" i="8"/>
  <c r="AP88" i="8"/>
  <c r="AJ88" i="8"/>
  <c r="AV88" i="8"/>
  <c r="Z89" i="8"/>
  <c r="D89" i="8"/>
  <c r="AH92" i="8"/>
  <c r="J92" i="8"/>
  <c r="Q92" i="8"/>
  <c r="H92" i="8"/>
  <c r="N92" i="8"/>
  <c r="X93" i="8"/>
  <c r="U93" i="8"/>
  <c r="AB93" i="8"/>
  <c r="G93" i="8"/>
  <c r="AX91" i="8"/>
  <c r="K91" i="8"/>
  <c r="AD91" i="8"/>
  <c r="AG91" i="8"/>
  <c r="O91" i="8"/>
  <c r="AC91" i="8"/>
  <c r="AB91" i="8"/>
  <c r="AV92" i="8"/>
  <c r="AA88" i="8"/>
  <c r="J88" i="8"/>
  <c r="P88" i="8"/>
  <c r="AH88" i="8"/>
  <c r="AW92" i="8"/>
  <c r="AI92" i="8"/>
  <c r="E92" i="8"/>
  <c r="C92" i="8"/>
  <c r="L93" i="8"/>
  <c r="C93" i="8"/>
  <c r="P93" i="8"/>
  <c r="AL91" i="8"/>
  <c r="X91" i="8"/>
  <c r="R91" i="8"/>
  <c r="I91" i="8"/>
  <c r="AT88" i="8"/>
  <c r="AN88" i="8"/>
  <c r="AU88" i="8"/>
  <c r="S88" i="8"/>
  <c r="AK92" i="8"/>
  <c r="K92" i="8"/>
  <c r="AZ92" i="8"/>
  <c r="Z91" i="8"/>
  <c r="L91" i="8"/>
  <c r="F91" i="8"/>
  <c r="C6" i="9" a="1"/>
  <c r="C6" i="9" s="1"/>
  <c r="J6" i="9" s="1"/>
  <c r="C5" i="9" a="1"/>
  <c r="C5" i="9" s="1"/>
  <c r="J5" i="9" s="1"/>
  <c r="C18" i="9" a="1"/>
  <c r="C18" i="9" s="1"/>
  <c r="J18" i="9" s="1"/>
  <c r="C15" i="9" a="1"/>
  <c r="C15" i="9" s="1"/>
  <c r="J15" i="9" s="1"/>
  <c r="C16" i="9" a="1"/>
  <c r="C16" i="9" s="1"/>
  <c r="J16" i="9" s="1"/>
  <c r="C45" i="9" a="1"/>
  <c r="C45" i="9" s="1"/>
  <c r="J45" i="9" s="1"/>
  <c r="C48" i="9" a="1"/>
  <c r="C48" i="9" s="1"/>
  <c r="J48" i="9" s="1"/>
  <c r="C49" i="9" a="1"/>
  <c r="C49" i="9" s="1"/>
  <c r="J49" i="9" s="1"/>
  <c r="C19" i="9" a="1"/>
  <c r="C19" i="9" s="1"/>
  <c r="J19" i="9" s="1"/>
  <c r="C21" i="9" a="1"/>
  <c r="C21" i="9" s="1"/>
  <c r="J21" i="9" s="1"/>
  <c r="C38" i="9" a="1"/>
  <c r="C38" i="9" s="1"/>
  <c r="J38" i="9" s="1"/>
  <c r="C51" i="9" a="1"/>
  <c r="C51" i="9" s="1"/>
  <c r="J51" i="9" s="1"/>
  <c r="C25" i="9" a="1"/>
  <c r="C25" i="9" s="1"/>
  <c r="J25" i="9" s="1"/>
  <c r="C39" i="9" a="1"/>
  <c r="C39" i="9" s="1"/>
  <c r="J39" i="9" s="1"/>
  <c r="C40" i="9" a="1"/>
  <c r="C40" i="9" s="1"/>
  <c r="J40" i="9" s="1"/>
  <c r="C41" i="9" a="1"/>
  <c r="C41" i="9" s="1"/>
  <c r="J41" i="9" s="1"/>
  <c r="C44" i="9" a="1"/>
  <c r="C44" i="9" s="1"/>
  <c r="J44" i="9" s="1"/>
  <c r="C24" i="9" a="1"/>
  <c r="C24" i="9" s="1"/>
  <c r="J24" i="9" s="1"/>
  <c r="C26" i="9" a="1"/>
  <c r="C26" i="9" s="1"/>
  <c r="J26" i="9" s="1"/>
  <c r="C42" i="9" a="1"/>
  <c r="C42" i="9" s="1"/>
  <c r="J42" i="9" s="1"/>
  <c r="C47" i="9" a="1"/>
  <c r="C47" i="9" s="1"/>
  <c r="J47" i="9" s="1"/>
  <c r="C43" i="9" a="1"/>
  <c r="C43" i="9" s="1"/>
  <c r="J43" i="9" s="1"/>
  <c r="C23" i="9" a="1"/>
  <c r="C23" i="9" s="1"/>
  <c r="J23" i="9" s="1"/>
  <c r="C22" i="9" a="1"/>
  <c r="C22" i="9" s="1"/>
  <c r="J22" i="9" s="1"/>
  <c r="AD69" i="8" l="1"/>
  <c r="K69" i="8"/>
  <c r="X68" i="8"/>
  <c r="W68" i="8"/>
  <c r="E65" i="8"/>
  <c r="AE65" i="8"/>
  <c r="AV68" i="8"/>
  <c r="J69" i="8"/>
  <c r="AV69" i="8"/>
  <c r="AT66" i="8"/>
  <c r="X66" i="8"/>
  <c r="O66" i="8"/>
  <c r="Q83" i="8"/>
  <c r="AO63" i="8"/>
  <c r="AQ68" i="8"/>
  <c r="W63" i="8"/>
  <c r="AQ63" i="8"/>
  <c r="AP63" i="8"/>
  <c r="F63" i="8"/>
  <c r="AY63" i="8"/>
  <c r="C63" i="8"/>
  <c r="AW63" i="8"/>
  <c r="AX63" i="8"/>
  <c r="AB67" i="8"/>
  <c r="AJ63" i="8"/>
  <c r="AC66" i="8"/>
  <c r="W65" i="8"/>
  <c r="AI65" i="8"/>
  <c r="AU63" i="8"/>
  <c r="Q65" i="8"/>
  <c r="J63" i="8"/>
  <c r="AG65" i="8"/>
  <c r="AN63" i="8"/>
  <c r="U68" i="8"/>
  <c r="N65" i="8"/>
  <c r="AL65" i="8"/>
  <c r="M65" i="8"/>
  <c r="AR65" i="8"/>
  <c r="AH63" i="8"/>
  <c r="H68" i="8"/>
  <c r="AO65" i="8"/>
  <c r="AZ65" i="8"/>
  <c r="AF65" i="8"/>
  <c r="L65" i="8"/>
  <c r="H65" i="8"/>
  <c r="AV65" i="8"/>
  <c r="AQ65" i="8"/>
  <c r="AS63" i="8"/>
  <c r="D66" i="8"/>
  <c r="Z76" i="8"/>
  <c r="N83" i="8"/>
  <c r="AU68" i="8"/>
  <c r="AH83" i="8"/>
  <c r="AY65" i="8"/>
  <c r="AB68" i="8"/>
  <c r="AP66" i="8"/>
  <c r="AH65" i="8"/>
  <c r="Y65" i="8"/>
  <c r="I65" i="8"/>
  <c r="O65" i="8"/>
  <c r="AZ68" i="8"/>
  <c r="AS68" i="8"/>
  <c r="AH66" i="8"/>
  <c r="R66" i="8"/>
  <c r="AE83" i="8"/>
  <c r="AM83" i="8"/>
  <c r="L68" i="8"/>
  <c r="AG68" i="8"/>
  <c r="AJ66" i="8"/>
  <c r="L66" i="8"/>
  <c r="F66" i="8"/>
  <c r="AF83" i="8"/>
  <c r="AX66" i="8"/>
  <c r="F76" i="8"/>
  <c r="AN83" i="8"/>
  <c r="D65" i="8"/>
  <c r="AC65" i="8"/>
  <c r="AP65" i="8"/>
  <c r="C68" i="8"/>
  <c r="V68" i="8"/>
  <c r="AP68" i="8"/>
  <c r="Q66" i="8"/>
  <c r="AG66" i="8"/>
  <c r="Z69" i="8"/>
  <c r="F83" i="8"/>
  <c r="AI83" i="8"/>
  <c r="AO66" i="8"/>
  <c r="AC83" i="8"/>
  <c r="Y66" i="8"/>
  <c r="W83" i="8"/>
  <c r="AU65" i="8"/>
  <c r="AB65" i="8"/>
  <c r="AD65" i="8"/>
  <c r="AT68" i="8"/>
  <c r="AC68" i="8"/>
  <c r="AD68" i="8"/>
  <c r="P66" i="8"/>
  <c r="AQ66" i="8"/>
  <c r="AN69" i="8"/>
  <c r="Y83" i="8"/>
  <c r="T83" i="8"/>
  <c r="H83" i="8"/>
  <c r="AZ83" i="8"/>
  <c r="G68" i="8"/>
  <c r="AS66" i="8"/>
  <c r="Z65" i="8"/>
  <c r="J65" i="8"/>
  <c r="R65" i="8"/>
  <c r="AH68" i="8"/>
  <c r="K68" i="8"/>
  <c r="R68" i="8"/>
  <c r="AV66" i="8"/>
  <c r="AE66" i="8"/>
  <c r="E83" i="8"/>
  <c r="AS83" i="8"/>
  <c r="AD83" i="8"/>
  <c r="K83" i="8"/>
  <c r="P65" i="8"/>
  <c r="AS65" i="8"/>
  <c r="F65" i="8"/>
  <c r="AN68" i="8"/>
  <c r="AW68" i="8"/>
  <c r="F68" i="8"/>
  <c r="K66" i="8"/>
  <c r="S66" i="8"/>
  <c r="R69" i="8"/>
  <c r="AT83" i="8"/>
  <c r="AR83" i="8"/>
  <c r="AK68" i="8"/>
  <c r="AW66" i="8"/>
  <c r="I83" i="8"/>
  <c r="AP83" i="8"/>
  <c r="M83" i="8"/>
  <c r="AB83" i="8"/>
  <c r="AA68" i="8"/>
  <c r="AK65" i="8"/>
  <c r="V65" i="8"/>
  <c r="U65" i="8"/>
  <c r="AM65" i="8"/>
  <c r="AI68" i="8"/>
  <c r="J68" i="8"/>
  <c r="AI67" i="8"/>
  <c r="AZ66" i="8"/>
  <c r="AD66" i="8"/>
  <c r="AX83" i="8"/>
  <c r="V83" i="8"/>
  <c r="AL83" i="8"/>
  <c r="E63" i="8"/>
  <c r="AM63" i="8"/>
  <c r="Y63" i="8"/>
  <c r="AA63" i="8"/>
  <c r="AQ69" i="8"/>
  <c r="V63" i="8"/>
  <c r="AV63" i="8"/>
  <c r="AF63" i="8"/>
  <c r="O63" i="8"/>
  <c r="T67" i="8"/>
  <c r="S69" i="8"/>
  <c r="I63" i="8"/>
  <c r="N67" i="8"/>
  <c r="AR63" i="8"/>
  <c r="I67" i="8"/>
  <c r="P63" i="8"/>
  <c r="Q63" i="8"/>
  <c r="T63" i="8"/>
  <c r="H67" i="8"/>
  <c r="G69" i="8"/>
  <c r="D63" i="8"/>
  <c r="AL63" i="8"/>
  <c r="AK63" i="8"/>
  <c r="AZ63" i="8"/>
  <c r="H63" i="8"/>
  <c r="AP69" i="8"/>
  <c r="AI63" i="8"/>
  <c r="AC63" i="8"/>
  <c r="AT63" i="8"/>
  <c r="S63" i="8"/>
  <c r="AX69" i="8"/>
  <c r="F69" i="8"/>
  <c r="P83" i="8"/>
  <c r="L63" i="8"/>
  <c r="AE63" i="8"/>
  <c r="Z63" i="8"/>
  <c r="X63" i="8"/>
  <c r="G63" i="8"/>
  <c r="AW69" i="8"/>
  <c r="AT70" i="8"/>
  <c r="W67" i="8"/>
  <c r="AQ67" i="8"/>
  <c r="E64" i="8"/>
  <c r="J67" i="8"/>
  <c r="AM67" i="8"/>
  <c r="L69" i="8"/>
  <c r="AF64" i="8"/>
  <c r="E67" i="8"/>
  <c r="AA67" i="8"/>
  <c r="D69" i="8"/>
  <c r="AT69" i="8"/>
  <c r="M67" i="8"/>
  <c r="O67" i="8"/>
  <c r="AU66" i="8"/>
  <c r="U66" i="8"/>
  <c r="C69" i="8"/>
  <c r="W69" i="8"/>
  <c r="D68" i="8"/>
  <c r="Y68" i="8"/>
  <c r="AE68" i="8"/>
  <c r="AZ67" i="8"/>
  <c r="C66" i="8"/>
  <c r="J66" i="8"/>
  <c r="T66" i="8"/>
  <c r="AL69" i="8"/>
  <c r="AS69" i="8"/>
  <c r="O83" i="8"/>
  <c r="AY83" i="8"/>
  <c r="AA83" i="8"/>
  <c r="AK83" i="8"/>
  <c r="AT65" i="8"/>
  <c r="K65" i="8"/>
  <c r="G65" i="8"/>
  <c r="Z68" i="8"/>
  <c r="AX68" i="8"/>
  <c r="S68" i="8"/>
  <c r="N66" i="8"/>
  <c r="E66" i="8"/>
  <c r="H66" i="8"/>
  <c r="V69" i="8"/>
  <c r="X83" i="8"/>
  <c r="L83" i="8"/>
  <c r="S83" i="8"/>
  <c r="O70" i="8"/>
  <c r="AP70" i="8"/>
  <c r="AJ70" i="8"/>
  <c r="AV70" i="8"/>
  <c r="G70" i="8"/>
  <c r="P70" i="8"/>
  <c r="X70" i="8"/>
  <c r="S70" i="8"/>
  <c r="AK70" i="8"/>
  <c r="Z70" i="8"/>
  <c r="AE70" i="8"/>
  <c r="L70" i="8"/>
  <c r="AQ70" i="8"/>
  <c r="AN70" i="8"/>
  <c r="AC70" i="8"/>
  <c r="T64" i="8"/>
  <c r="AF70" i="8"/>
  <c r="X64" i="8"/>
  <c r="H64" i="8"/>
  <c r="AI70" i="8"/>
  <c r="AD70" i="8"/>
  <c r="AV64" i="8"/>
  <c r="AQ64" i="8"/>
  <c r="AH70" i="8"/>
  <c r="R70" i="8"/>
  <c r="V64" i="8"/>
  <c r="AE64" i="8"/>
  <c r="E70" i="8"/>
  <c r="F70" i="8"/>
  <c r="AI64" i="8"/>
  <c r="S64" i="8"/>
  <c r="J70" i="8"/>
  <c r="AW70" i="8"/>
  <c r="AY70" i="8"/>
  <c r="R67" i="8"/>
  <c r="AY67" i="8"/>
  <c r="AJ67" i="8"/>
  <c r="Q67" i="8"/>
  <c r="F67" i="8"/>
  <c r="P67" i="8"/>
  <c r="X67" i="8"/>
  <c r="G67" i="8"/>
  <c r="AK67" i="8"/>
  <c r="AL67" i="8"/>
  <c r="S67" i="8"/>
  <c r="Y67" i="8"/>
  <c r="AO67" i="8"/>
  <c r="AE67" i="8"/>
  <c r="AU67" i="8"/>
  <c r="AT67" i="8"/>
  <c r="C64" i="8"/>
  <c r="Z64" i="8"/>
  <c r="AP64" i="8"/>
  <c r="D70" i="8"/>
  <c r="W70" i="8"/>
  <c r="AM70" i="8"/>
  <c r="C67" i="8"/>
  <c r="AV67" i="8"/>
  <c r="AE73" i="8"/>
  <c r="AW73" i="8"/>
  <c r="AE69" i="8"/>
  <c r="H69" i="8"/>
  <c r="AH69" i="8"/>
  <c r="Q69" i="8"/>
  <c r="O69" i="8"/>
  <c r="T69" i="8"/>
  <c r="AZ69" i="8"/>
  <c r="AB69" i="8"/>
  <c r="AA69" i="8"/>
  <c r="AF69" i="8"/>
  <c r="E69" i="8"/>
  <c r="AC69" i="8"/>
  <c r="AM69" i="8"/>
  <c r="AR69" i="8"/>
  <c r="AI69" i="8"/>
  <c r="AJ69" i="8"/>
  <c r="AY69" i="8"/>
  <c r="I69" i="8"/>
  <c r="N69" i="8"/>
  <c r="AK69" i="8"/>
  <c r="AT64" i="8"/>
  <c r="AU64" i="8"/>
  <c r="AO70" i="8"/>
  <c r="N70" i="8"/>
  <c r="Z67" i="8"/>
  <c r="V67" i="8"/>
  <c r="P69" i="8"/>
  <c r="AO69" i="8"/>
  <c r="AY64" i="8"/>
  <c r="AM64" i="8"/>
  <c r="AG64" i="8"/>
  <c r="AC64" i="8"/>
  <c r="Q64" i="8"/>
  <c r="R64" i="8"/>
  <c r="AS64" i="8"/>
  <c r="AH64" i="8"/>
  <c r="AL64" i="8"/>
  <c r="AD64" i="8"/>
  <c r="N64" i="8"/>
  <c r="W64" i="8"/>
  <c r="AO64" i="8"/>
  <c r="G64" i="8"/>
  <c r="P64" i="8"/>
  <c r="AB64" i="8"/>
  <c r="AN64" i="8"/>
  <c r="AL70" i="8"/>
  <c r="M64" i="8"/>
  <c r="Y64" i="8"/>
  <c r="O64" i="8"/>
  <c r="V70" i="8"/>
  <c r="AS70" i="8"/>
  <c r="L64" i="8"/>
  <c r="AK64" i="8"/>
  <c r="Q70" i="8"/>
  <c r="AG70" i="8"/>
  <c r="AX64" i="8"/>
  <c r="AJ64" i="8"/>
  <c r="K70" i="8"/>
  <c r="U70" i="8"/>
  <c r="D67" i="8"/>
  <c r="AR67" i="8"/>
  <c r="K64" i="8"/>
  <c r="U64" i="8"/>
  <c r="AB70" i="8"/>
  <c r="I70" i="8"/>
  <c r="AX67" i="8"/>
  <c r="AF67" i="8"/>
  <c r="AU69" i="8"/>
  <c r="U69" i="8"/>
  <c r="AZ76" i="8"/>
  <c r="AN66" i="8"/>
  <c r="V66" i="8"/>
  <c r="I66" i="8"/>
  <c r="AY66" i="8"/>
  <c r="W76" i="8"/>
  <c r="N68" i="8"/>
  <c r="AJ68" i="8"/>
  <c r="I68" i="8"/>
  <c r="O68" i="8"/>
  <c r="AK66" i="8"/>
  <c r="AL66" i="8"/>
  <c r="AR66" i="8"/>
  <c r="AM66" i="8"/>
  <c r="AU83" i="8"/>
  <c r="AV83" i="8"/>
  <c r="AG83" i="8"/>
  <c r="J83" i="8"/>
  <c r="D83" i="8"/>
  <c r="AO83" i="8"/>
  <c r="AN65" i="8"/>
  <c r="X65" i="8"/>
  <c r="AW65" i="8"/>
  <c r="S65" i="8"/>
  <c r="AY76" i="8"/>
  <c r="AO68" i="8"/>
  <c r="E68" i="8"/>
  <c r="T68" i="8"/>
  <c r="AB66" i="8"/>
  <c r="M66" i="8"/>
  <c r="AF66" i="8"/>
  <c r="AA66" i="8"/>
  <c r="C83" i="8"/>
  <c r="AQ83" i="8"/>
  <c r="D64" i="8"/>
  <c r="J64" i="8"/>
  <c r="I64" i="8"/>
  <c r="F64" i="8"/>
  <c r="N63" i="8"/>
  <c r="M63" i="8"/>
  <c r="AG63" i="8"/>
  <c r="AD63" i="8"/>
  <c r="AZ70" i="8"/>
  <c r="C70" i="8"/>
  <c r="AU70" i="8"/>
  <c r="T70" i="8"/>
  <c r="AA70" i="8"/>
  <c r="P68" i="8"/>
  <c r="AL68" i="8"/>
  <c r="AR68" i="8"/>
  <c r="AY68" i="8"/>
  <c r="AC67" i="8"/>
  <c r="AH67" i="8"/>
  <c r="AS67" i="8"/>
  <c r="AP67" i="8"/>
  <c r="AW83" i="8"/>
  <c r="C65" i="8"/>
  <c r="AJ65" i="8"/>
  <c r="AX65" i="8"/>
  <c r="T65" i="8"/>
  <c r="AW64" i="8"/>
  <c r="AZ64" i="8"/>
  <c r="AR64" i="8"/>
  <c r="K63" i="8"/>
  <c r="AB63" i="8"/>
  <c r="U63" i="8"/>
  <c r="AX70" i="8"/>
  <c r="M70" i="8"/>
  <c r="Y70" i="8"/>
  <c r="H70" i="8"/>
  <c r="M68" i="8"/>
  <c r="Q68" i="8"/>
  <c r="AF68" i="8"/>
  <c r="AW67" i="8"/>
  <c r="AN67" i="8"/>
  <c r="AG67" i="8"/>
  <c r="AD67" i="8"/>
  <c r="Z66" i="8"/>
  <c r="AI66" i="8"/>
  <c r="W66" i="8"/>
  <c r="Y69" i="8"/>
  <c r="M69" i="8"/>
  <c r="X69" i="8"/>
  <c r="U83" i="8"/>
  <c r="R83" i="8"/>
  <c r="Z83" i="8"/>
  <c r="L67" i="8"/>
  <c r="U67" i="8"/>
  <c r="AJ83" i="8"/>
  <c r="Y73" i="8"/>
  <c r="Q76" i="8"/>
  <c r="AL76" i="8"/>
  <c r="AV76" i="8"/>
  <c r="X76" i="8"/>
  <c r="AK76" i="8"/>
  <c r="G76" i="8"/>
  <c r="AW76" i="8"/>
  <c r="AH76" i="8"/>
  <c r="AI76" i="8"/>
  <c r="J76" i="8"/>
  <c r="AE76" i="8"/>
  <c r="T76" i="8"/>
  <c r="S76" i="8"/>
  <c r="E76" i="8"/>
  <c r="C76" i="8"/>
  <c r="AN76" i="8"/>
  <c r="K76" i="8"/>
  <c r="AS76" i="8"/>
  <c r="O76" i="8"/>
  <c r="N76" i="8"/>
  <c r="AO76" i="8"/>
  <c r="AG76" i="8"/>
  <c r="P76" i="8"/>
  <c r="AC76" i="8"/>
  <c r="L76" i="8"/>
  <c r="H76" i="8"/>
  <c r="AA76" i="8"/>
  <c r="U76" i="8"/>
  <c r="M76" i="8"/>
  <c r="AQ76" i="8"/>
  <c r="AU76" i="8"/>
  <c r="AX76" i="8"/>
  <c r="AP76" i="8"/>
  <c r="AF76" i="8"/>
  <c r="AM76" i="8"/>
  <c r="Y76" i="8"/>
  <c r="AJ76" i="8"/>
  <c r="AD76" i="8"/>
  <c r="AR76" i="8"/>
  <c r="I76" i="8"/>
  <c r="D76" i="8"/>
  <c r="AB76" i="8"/>
  <c r="AT76" i="8"/>
  <c r="V76" i="8"/>
  <c r="K73" i="8"/>
  <c r="R73" i="8"/>
  <c r="AB73" i="8"/>
  <c r="F73" i="8"/>
  <c r="AO73" i="8"/>
  <c r="AS106" i="8"/>
  <c r="W73" i="8"/>
  <c r="J73" i="8"/>
  <c r="AS73" i="8"/>
  <c r="AG73" i="8"/>
  <c r="AJ73" i="8"/>
  <c r="AL73" i="8"/>
  <c r="U73" i="8"/>
  <c r="AC73" i="8"/>
  <c r="S73" i="8"/>
  <c r="V73" i="8"/>
  <c r="I73" i="8"/>
  <c r="AF106" i="8"/>
  <c r="T106" i="8"/>
  <c r="M73" i="8"/>
  <c r="G73" i="8"/>
  <c r="X106" i="8"/>
  <c r="AV73" i="8"/>
  <c r="AP73" i="8"/>
  <c r="Q73" i="8"/>
  <c r="AD73" i="8"/>
  <c r="P73" i="8"/>
  <c r="Z73" i="8"/>
  <c r="AR73" i="8"/>
  <c r="AY73" i="8"/>
  <c r="I106" i="8"/>
  <c r="AU73" i="8"/>
  <c r="AZ73" i="8"/>
  <c r="AF73" i="8"/>
  <c r="AM73" i="8"/>
  <c r="AK106" i="8"/>
  <c r="E73" i="8"/>
  <c r="AK73" i="8"/>
  <c r="AH73" i="8"/>
  <c r="T73" i="8"/>
  <c r="AA73" i="8"/>
  <c r="F106" i="8"/>
  <c r="D73" i="8"/>
  <c r="AI73" i="8"/>
  <c r="L73" i="8"/>
  <c r="H73" i="8"/>
  <c r="O73" i="8"/>
  <c r="C73" i="8"/>
  <c r="AX73" i="8"/>
  <c r="AT73" i="8"/>
  <c r="AQ73" i="8"/>
  <c r="AN73" i="8"/>
  <c r="N73" i="8"/>
  <c r="X73" i="8"/>
  <c r="Q106" i="8"/>
  <c r="AB106" i="8"/>
  <c r="J106" i="8"/>
  <c r="AD106" i="8"/>
  <c r="L106" i="8"/>
  <c r="AV106" i="8"/>
  <c r="AN106" i="8"/>
  <c r="R106" i="8"/>
  <c r="AZ106" i="8"/>
  <c r="W106" i="8"/>
  <c r="AA106" i="8"/>
  <c r="AM106" i="8"/>
  <c r="AY106" i="8"/>
  <c r="AG106" i="8"/>
  <c r="AL106" i="8"/>
  <c r="V106" i="8"/>
  <c r="AJ106" i="8"/>
  <c r="E106" i="8"/>
  <c r="AI106" i="8"/>
  <c r="AX106" i="8"/>
  <c r="H106" i="8"/>
  <c r="AQ106" i="8"/>
  <c r="O106" i="8"/>
  <c r="P106" i="8"/>
  <c r="AW106" i="8"/>
  <c r="AR106" i="8"/>
  <c r="AE106" i="8"/>
  <c r="S106" i="8"/>
  <c r="D106" i="8"/>
  <c r="N106" i="8"/>
  <c r="U106" i="8"/>
  <c r="Z106" i="8"/>
  <c r="M106" i="8"/>
  <c r="AH106" i="8"/>
  <c r="K106" i="8"/>
  <c r="G106" i="8"/>
  <c r="AU106" i="8"/>
  <c r="AC106" i="8"/>
  <c r="AO106" i="8"/>
  <c r="AT106" i="8"/>
  <c r="C106" i="8"/>
  <c r="Y106" i="8"/>
  <c r="I95" i="8"/>
  <c r="E95" i="8"/>
  <c r="R95" i="8"/>
  <c r="AD95" i="8"/>
  <c r="AP95" i="8"/>
  <c r="Q95" i="8"/>
  <c r="AE95" i="8"/>
  <c r="AR95" i="8"/>
  <c r="S95" i="8"/>
  <c r="AF95" i="8"/>
  <c r="AS95" i="8"/>
  <c r="P95" i="8"/>
  <c r="AH95" i="8"/>
  <c r="AW95" i="8"/>
  <c r="G95" i="8"/>
  <c r="W95" i="8"/>
  <c r="AL95" i="8"/>
  <c r="K95" i="8"/>
  <c r="Z95" i="8"/>
  <c r="AO95" i="8"/>
  <c r="L95" i="8"/>
  <c r="AA95" i="8"/>
  <c r="AQ95" i="8"/>
  <c r="M95" i="8"/>
  <c r="AB95" i="8"/>
  <c r="AT95" i="8"/>
  <c r="N95" i="8"/>
  <c r="AM95" i="8"/>
  <c r="T95" i="8"/>
  <c r="U95" i="8"/>
  <c r="AV95" i="8"/>
  <c r="V95" i="8"/>
  <c r="AX95" i="8"/>
  <c r="O95" i="8"/>
  <c r="AN95" i="8"/>
  <c r="C95" i="8"/>
  <c r="AU95" i="8"/>
  <c r="H95" i="8"/>
  <c r="Y95" i="8"/>
  <c r="AG95" i="8"/>
  <c r="J95" i="8"/>
  <c r="D95" i="8"/>
  <c r="X95" i="8"/>
  <c r="AI95" i="8"/>
  <c r="AC95" i="8"/>
  <c r="AK95" i="8"/>
  <c r="AY95" i="8"/>
  <c r="F95" i="8"/>
  <c r="AZ95" i="8"/>
  <c r="AJ95" i="8"/>
  <c r="F81" i="8"/>
  <c r="R81" i="8"/>
  <c r="AD81" i="8"/>
  <c r="AP81" i="8"/>
  <c r="Q81" i="8"/>
  <c r="AE81" i="8"/>
  <c r="AR81" i="8"/>
  <c r="E81" i="8"/>
  <c r="S81" i="8"/>
  <c r="AF81" i="8"/>
  <c r="AS81" i="8"/>
  <c r="K81" i="8"/>
  <c r="X81" i="8"/>
  <c r="AK81" i="8"/>
  <c r="AX81" i="8"/>
  <c r="M81" i="8"/>
  <c r="AC81" i="8"/>
  <c r="AV81" i="8"/>
  <c r="T81" i="8"/>
  <c r="AL81" i="8"/>
  <c r="U81" i="8"/>
  <c r="AM81" i="8"/>
  <c r="W81" i="8"/>
  <c r="AT81" i="8"/>
  <c r="H81" i="8"/>
  <c r="AB81" i="8"/>
  <c r="AZ81" i="8"/>
  <c r="L81" i="8"/>
  <c r="AI81" i="8"/>
  <c r="N81" i="8"/>
  <c r="AJ81" i="8"/>
  <c r="O81" i="8"/>
  <c r="AN81" i="8"/>
  <c r="P81" i="8"/>
  <c r="AO81" i="8"/>
  <c r="I81" i="8"/>
  <c r="J81" i="8"/>
  <c r="V81" i="8"/>
  <c r="AA81" i="8"/>
  <c r="D81" i="8"/>
  <c r="AH81" i="8"/>
  <c r="AG81" i="8"/>
  <c r="AQ81" i="8"/>
  <c r="AU81" i="8"/>
  <c r="G81" i="8"/>
  <c r="Y81" i="8"/>
  <c r="C81" i="8"/>
  <c r="AY81" i="8"/>
  <c r="Z81" i="8"/>
  <c r="AW81" i="8"/>
  <c r="F78" i="8"/>
  <c r="R78" i="8"/>
  <c r="AD78" i="8"/>
  <c r="AP78" i="8"/>
  <c r="I78" i="8"/>
  <c r="U78" i="8"/>
  <c r="AG78" i="8"/>
  <c r="AS78" i="8"/>
  <c r="K78" i="8"/>
  <c r="Y78" i="8"/>
  <c r="AM78" i="8"/>
  <c r="L78" i="8"/>
  <c r="Z78" i="8"/>
  <c r="AN78" i="8"/>
  <c r="Q78" i="8"/>
  <c r="AF78" i="8"/>
  <c r="AU78" i="8"/>
  <c r="J78" i="8"/>
  <c r="AC78" i="8"/>
  <c r="AW78" i="8"/>
  <c r="S78" i="8"/>
  <c r="AK78" i="8"/>
  <c r="T78" i="8"/>
  <c r="AQ78" i="8"/>
  <c r="V78" i="8"/>
  <c r="AR78" i="8"/>
  <c r="P78" i="8"/>
  <c r="AV78" i="8"/>
  <c r="AB78" i="8"/>
  <c r="G78" i="8"/>
  <c r="AI78" i="8"/>
  <c r="H78" i="8"/>
  <c r="AJ78" i="8"/>
  <c r="D78" i="8"/>
  <c r="M78" i="8"/>
  <c r="AL78" i="8"/>
  <c r="N78" i="8"/>
  <c r="AO78" i="8"/>
  <c r="AZ78" i="8"/>
  <c r="E78" i="8"/>
  <c r="O78" i="8"/>
  <c r="AA78" i="8"/>
  <c r="C78" i="8"/>
  <c r="AE78" i="8"/>
  <c r="AH78" i="8"/>
  <c r="AT78" i="8"/>
  <c r="AX78" i="8"/>
  <c r="X78" i="8"/>
  <c r="W78" i="8"/>
  <c r="AY78" i="8"/>
  <c r="F79" i="8"/>
  <c r="R79" i="8"/>
  <c r="AD79" i="8"/>
  <c r="AP79" i="8"/>
  <c r="I79" i="8"/>
  <c r="U79" i="8"/>
  <c r="AG79" i="8"/>
  <c r="E79" i="8"/>
  <c r="T79" i="8"/>
  <c r="AI79" i="8"/>
  <c r="AV79" i="8"/>
  <c r="G79" i="8"/>
  <c r="V79" i="8"/>
  <c r="AJ79" i="8"/>
  <c r="AW79" i="8"/>
  <c r="M79" i="8"/>
  <c r="AA79" i="8"/>
  <c r="AO79" i="8"/>
  <c r="S79" i="8"/>
  <c r="AM79" i="8"/>
  <c r="J79" i="8"/>
  <c r="P79" i="8"/>
  <c r="AL79" i="8"/>
  <c r="Q79" i="8"/>
  <c r="AN79" i="8"/>
  <c r="Z79" i="8"/>
  <c r="AX79" i="8"/>
  <c r="H79" i="8"/>
  <c r="AF79" i="8"/>
  <c r="N79" i="8"/>
  <c r="AQ79" i="8"/>
  <c r="O79" i="8"/>
  <c r="AR79" i="8"/>
  <c r="W79" i="8"/>
  <c r="AS79" i="8"/>
  <c r="X79" i="8"/>
  <c r="AT79" i="8"/>
  <c r="K79" i="8"/>
  <c r="L79" i="8"/>
  <c r="Y79" i="8"/>
  <c r="AE79" i="8"/>
  <c r="AK79" i="8"/>
  <c r="AH79" i="8"/>
  <c r="AU79" i="8"/>
  <c r="AY79" i="8"/>
  <c r="AC79" i="8"/>
  <c r="AZ79" i="8"/>
  <c r="C79" i="8"/>
  <c r="D79" i="8"/>
  <c r="AB79" i="8"/>
  <c r="F99" i="8"/>
  <c r="R99" i="8"/>
  <c r="AD99" i="8"/>
  <c r="AP99" i="8"/>
  <c r="I99" i="8"/>
  <c r="V99" i="8"/>
  <c r="AI99" i="8"/>
  <c r="AV99" i="8"/>
  <c r="E99" i="8"/>
  <c r="T99" i="8"/>
  <c r="AH99" i="8"/>
  <c r="AW99" i="8"/>
  <c r="K99" i="8"/>
  <c r="Y99" i="8"/>
  <c r="AM99" i="8"/>
  <c r="C99" i="8"/>
  <c r="N99" i="8"/>
  <c r="AB99" i="8"/>
  <c r="AQ99" i="8"/>
  <c r="O99" i="8"/>
  <c r="AC99" i="8"/>
  <c r="AR99" i="8"/>
  <c r="P99" i="8"/>
  <c r="AE99" i="8"/>
  <c r="AS99" i="8"/>
  <c r="Z99" i="8"/>
  <c r="AY99" i="8"/>
  <c r="AF99" i="8"/>
  <c r="H99" i="8"/>
  <c r="AG99" i="8"/>
  <c r="J99" i="8"/>
  <c r="AJ99" i="8"/>
  <c r="AA99" i="8"/>
  <c r="AZ99" i="8"/>
  <c r="G99" i="8"/>
  <c r="AN99" i="8"/>
  <c r="L99" i="8"/>
  <c r="AO99" i="8"/>
  <c r="AT99" i="8"/>
  <c r="AU99" i="8"/>
  <c r="Q99" i="8"/>
  <c r="D99" i="8"/>
  <c r="S99" i="8"/>
  <c r="M99" i="8"/>
  <c r="AX99" i="8"/>
  <c r="U99" i="8"/>
  <c r="X99" i="8"/>
  <c r="W99" i="8"/>
  <c r="AK99" i="8"/>
  <c r="AL99" i="8"/>
  <c r="O75" i="8"/>
  <c r="AA75" i="8"/>
  <c r="AM75" i="8"/>
  <c r="F75" i="8"/>
  <c r="R75" i="8"/>
  <c r="AD75" i="8"/>
  <c r="AP75" i="8"/>
  <c r="I75" i="8"/>
  <c r="U75" i="8"/>
  <c r="AG75" i="8"/>
  <c r="AS75" i="8"/>
  <c r="G75" i="8"/>
  <c r="W75" i="8"/>
  <c r="AL75" i="8"/>
  <c r="H75" i="8"/>
  <c r="X75" i="8"/>
  <c r="AN75" i="8"/>
  <c r="N75" i="8"/>
  <c r="AE75" i="8"/>
  <c r="AU75" i="8"/>
  <c r="K75" i="8"/>
  <c r="AF75" i="8"/>
  <c r="Q75" i="8"/>
  <c r="AK75" i="8"/>
  <c r="Z75" i="8"/>
  <c r="AV75" i="8"/>
  <c r="T75" i="8"/>
  <c r="AW75" i="8"/>
  <c r="V75" i="8"/>
  <c r="AX75" i="8"/>
  <c r="S75" i="8"/>
  <c r="AZ75" i="8"/>
  <c r="Y75" i="8"/>
  <c r="AH75" i="8"/>
  <c r="E75" i="8"/>
  <c r="AO75" i="8"/>
  <c r="J75" i="8"/>
  <c r="AQ75" i="8"/>
  <c r="C75" i="8"/>
  <c r="L75" i="8"/>
  <c r="AR75" i="8"/>
  <c r="M75" i="8"/>
  <c r="AT75" i="8"/>
  <c r="AB75" i="8"/>
  <c r="AC75" i="8"/>
  <c r="AI75" i="8"/>
  <c r="AJ75" i="8"/>
  <c r="P75" i="8"/>
  <c r="AY75" i="8"/>
  <c r="D75" i="8"/>
  <c r="O107" i="8"/>
  <c r="AA107" i="8"/>
  <c r="AM107" i="8"/>
  <c r="AY107" i="8"/>
  <c r="F107" i="8"/>
  <c r="R107" i="8"/>
  <c r="AD107" i="8"/>
  <c r="AP107" i="8"/>
  <c r="G107" i="8"/>
  <c r="S107" i="8"/>
  <c r="AE107" i="8"/>
  <c r="AQ107" i="8"/>
  <c r="D107" i="8"/>
  <c r="E107" i="8"/>
  <c r="V107" i="8"/>
  <c r="AK107" i="8"/>
  <c r="X107" i="8"/>
  <c r="J107" i="8"/>
  <c r="Y107" i="8"/>
  <c r="AO107" i="8"/>
  <c r="K107" i="8"/>
  <c r="Z107" i="8"/>
  <c r="H107" i="8"/>
  <c r="W107" i="8"/>
  <c r="AL107" i="8"/>
  <c r="I107" i="8"/>
  <c r="AN107" i="8"/>
  <c r="AC107" i="8"/>
  <c r="AX107" i="8"/>
  <c r="AG107" i="8"/>
  <c r="AH107" i="8"/>
  <c r="C107" i="8"/>
  <c r="M107" i="8"/>
  <c r="AF107" i="8"/>
  <c r="AZ107" i="8"/>
  <c r="AJ107" i="8"/>
  <c r="N107" i="8"/>
  <c r="L107" i="8"/>
  <c r="AI107" i="8"/>
  <c r="AV107" i="8"/>
  <c r="P107" i="8"/>
  <c r="T107" i="8"/>
  <c r="AB107" i="8"/>
  <c r="AU107" i="8"/>
  <c r="AW107" i="8"/>
  <c r="Q107" i="8"/>
  <c r="U107" i="8"/>
  <c r="AR107" i="8"/>
  <c r="AS107" i="8"/>
  <c r="AT107" i="8"/>
  <c r="I94" i="8"/>
  <c r="U94" i="8"/>
  <c r="AG94" i="8"/>
  <c r="AS94" i="8"/>
  <c r="N94" i="8"/>
  <c r="AA94" i="8"/>
  <c r="AN94" i="8"/>
  <c r="H94" i="8"/>
  <c r="W94" i="8"/>
  <c r="AK94" i="8"/>
  <c r="AY94" i="8"/>
  <c r="J94" i="8"/>
  <c r="X94" i="8"/>
  <c r="AL94" i="8"/>
  <c r="AZ94" i="8"/>
  <c r="O94" i="8"/>
  <c r="AE94" i="8"/>
  <c r="AV94" i="8"/>
  <c r="S94" i="8"/>
  <c r="AJ94" i="8"/>
  <c r="F94" i="8"/>
  <c r="Y94" i="8"/>
  <c r="AP94" i="8"/>
  <c r="G94" i="8"/>
  <c r="Z94" i="8"/>
  <c r="AQ94" i="8"/>
  <c r="D94" i="8"/>
  <c r="K94" i="8"/>
  <c r="AB94" i="8"/>
  <c r="AR94" i="8"/>
  <c r="AF94" i="8"/>
  <c r="C94" i="8"/>
  <c r="E94" i="8"/>
  <c r="L94" i="8"/>
  <c r="AM94" i="8"/>
  <c r="M94" i="8"/>
  <c r="AO94" i="8"/>
  <c r="AH94" i="8"/>
  <c r="AI94" i="8"/>
  <c r="P94" i="8"/>
  <c r="R94" i="8"/>
  <c r="AD94" i="8"/>
  <c r="Q94" i="8"/>
  <c r="T94" i="8"/>
  <c r="AC94" i="8"/>
  <c r="V94" i="8"/>
  <c r="AU94" i="8"/>
  <c r="AX94" i="8"/>
  <c r="AT94" i="8"/>
  <c r="AW94" i="8"/>
  <c r="F77" i="8"/>
  <c r="R77" i="8"/>
  <c r="AD77" i="8"/>
  <c r="AP77" i="8"/>
  <c r="I77" i="8"/>
  <c r="U77" i="8"/>
  <c r="AG77" i="8"/>
  <c r="AS77" i="8"/>
  <c r="O77" i="8"/>
  <c r="AC77" i="8"/>
  <c r="AR77" i="8"/>
  <c r="P77" i="8"/>
  <c r="AE77" i="8"/>
  <c r="AT77" i="8"/>
  <c r="H77" i="8"/>
  <c r="W77" i="8"/>
  <c r="AK77" i="8"/>
  <c r="AY77" i="8"/>
  <c r="T77" i="8"/>
  <c r="AM77" i="8"/>
  <c r="J77" i="8"/>
  <c r="AA77" i="8"/>
  <c r="AV77" i="8"/>
  <c r="V77" i="8"/>
  <c r="AQ77" i="8"/>
  <c r="X77" i="8"/>
  <c r="AU77" i="8"/>
  <c r="L77" i="8"/>
  <c r="AL77" i="8"/>
  <c r="S77" i="8"/>
  <c r="AX77" i="8"/>
  <c r="AB77" i="8"/>
  <c r="D77" i="8"/>
  <c r="AF77" i="8"/>
  <c r="E77" i="8"/>
  <c r="AH77" i="8"/>
  <c r="G77" i="8"/>
  <c r="AI77" i="8"/>
  <c r="AW77" i="8"/>
  <c r="AZ77" i="8"/>
  <c r="K77" i="8"/>
  <c r="Q77" i="8"/>
  <c r="Z77" i="8"/>
  <c r="Y77" i="8"/>
  <c r="C77" i="8"/>
  <c r="AJ77" i="8"/>
  <c r="AN77" i="8"/>
  <c r="M77" i="8"/>
  <c r="N77" i="8"/>
  <c r="AO77" i="8"/>
  <c r="L103" i="8"/>
  <c r="X103" i="8"/>
  <c r="N103" i="8"/>
  <c r="AA103" i="8"/>
  <c r="AM103" i="8"/>
  <c r="AY103" i="8"/>
  <c r="D103" i="8"/>
  <c r="Q103" i="8"/>
  <c r="AD103" i="8"/>
  <c r="AP103" i="8"/>
  <c r="C103" i="8"/>
  <c r="E103" i="8"/>
  <c r="R103" i="8"/>
  <c r="AE103" i="8"/>
  <c r="AQ103" i="8"/>
  <c r="U103" i="8"/>
  <c r="AK103" i="8"/>
  <c r="W103" i="8"/>
  <c r="H103" i="8"/>
  <c r="Y103" i="8"/>
  <c r="AO103" i="8"/>
  <c r="I103" i="8"/>
  <c r="Z103" i="8"/>
  <c r="AR103" i="8"/>
  <c r="F103" i="8"/>
  <c r="V103" i="8"/>
  <c r="AL103" i="8"/>
  <c r="G103" i="8"/>
  <c r="AN103" i="8"/>
  <c r="AC103" i="8"/>
  <c r="AZ103" i="8"/>
  <c r="AJ103" i="8"/>
  <c r="AS103" i="8"/>
  <c r="AF103" i="8"/>
  <c r="AG103" i="8"/>
  <c r="AH103" i="8"/>
  <c r="K103" i="8"/>
  <c r="M103" i="8"/>
  <c r="J103" i="8"/>
  <c r="AI103" i="8"/>
  <c r="AX103" i="8"/>
  <c r="S103" i="8"/>
  <c r="AB103" i="8"/>
  <c r="AU103" i="8"/>
  <c r="AV103" i="8"/>
  <c r="O103" i="8"/>
  <c r="P103" i="8"/>
  <c r="T103" i="8"/>
  <c r="AT103" i="8"/>
  <c r="AW103" i="8"/>
  <c r="F98" i="8"/>
  <c r="R98" i="8"/>
  <c r="AD98" i="8"/>
  <c r="AP98" i="8"/>
  <c r="Q98" i="8"/>
  <c r="AE98" i="8"/>
  <c r="AR98" i="8"/>
  <c r="K98" i="8"/>
  <c r="Y98" i="8"/>
  <c r="AM98" i="8"/>
  <c r="O98" i="8"/>
  <c r="AC98" i="8"/>
  <c r="AS98" i="8"/>
  <c r="E98" i="8"/>
  <c r="T98" i="8"/>
  <c r="AH98" i="8"/>
  <c r="AV98" i="8"/>
  <c r="G98" i="8"/>
  <c r="U98" i="8"/>
  <c r="AI98" i="8"/>
  <c r="AW98" i="8"/>
  <c r="H98" i="8"/>
  <c r="V98" i="8"/>
  <c r="AJ98" i="8"/>
  <c r="AX98" i="8"/>
  <c r="Z98" i="8"/>
  <c r="AY98" i="8"/>
  <c r="AB98" i="8"/>
  <c r="I98" i="8"/>
  <c r="AF98" i="8"/>
  <c r="J98" i="8"/>
  <c r="AG98" i="8"/>
  <c r="AA98" i="8"/>
  <c r="AZ98" i="8"/>
  <c r="AQ98" i="8"/>
  <c r="AU98" i="8"/>
  <c r="S98" i="8"/>
  <c r="W98" i="8"/>
  <c r="L98" i="8"/>
  <c r="AT98" i="8"/>
  <c r="M98" i="8"/>
  <c r="N98" i="8"/>
  <c r="P98" i="8"/>
  <c r="D98" i="8"/>
  <c r="X98" i="8"/>
  <c r="AN98" i="8"/>
  <c r="C98" i="8"/>
  <c r="AK98" i="8"/>
  <c r="AL98" i="8"/>
  <c r="AO98" i="8"/>
  <c r="O105" i="8"/>
  <c r="AA105" i="8"/>
  <c r="AM105" i="8"/>
  <c r="AY105" i="8"/>
  <c r="F105" i="8"/>
  <c r="R105" i="8"/>
  <c r="AD105" i="8"/>
  <c r="AP105" i="8"/>
  <c r="G105" i="8"/>
  <c r="S105" i="8"/>
  <c r="AE105" i="8"/>
  <c r="AQ105" i="8"/>
  <c r="E105" i="8"/>
  <c r="V105" i="8"/>
  <c r="AK105" i="8"/>
  <c r="X105" i="8"/>
  <c r="Y105" i="8"/>
  <c r="AO105" i="8"/>
  <c r="D105" i="8"/>
  <c r="K105" i="8"/>
  <c r="Z105" i="8"/>
  <c r="AR105" i="8"/>
  <c r="H105" i="8"/>
  <c r="W105" i="8"/>
  <c r="AL105" i="8"/>
  <c r="I105" i="8"/>
  <c r="AN105" i="8"/>
  <c r="J105" i="8"/>
  <c r="N105" i="8"/>
  <c r="AS105" i="8"/>
  <c r="Q105" i="8"/>
  <c r="T105" i="8"/>
  <c r="AX105" i="8"/>
  <c r="P105" i="8"/>
  <c r="AT105" i="8"/>
  <c r="C105" i="8"/>
  <c r="AU105" i="8"/>
  <c r="AV105" i="8"/>
  <c r="AB105" i="8"/>
  <c r="AC105" i="8"/>
  <c r="AZ105" i="8"/>
  <c r="U105" i="8"/>
  <c r="AW105" i="8"/>
  <c r="AF105" i="8"/>
  <c r="AJ105" i="8"/>
  <c r="AG105" i="8"/>
  <c r="AH105" i="8"/>
  <c r="AI105" i="8"/>
  <c r="L105" i="8"/>
  <c r="M105" i="8"/>
  <c r="O104" i="8"/>
  <c r="AA104" i="8"/>
  <c r="AM104" i="8"/>
  <c r="AY104" i="8"/>
  <c r="F104" i="8"/>
  <c r="R104" i="8"/>
  <c r="AD104" i="8"/>
  <c r="AP104" i="8"/>
  <c r="G104" i="8"/>
  <c r="S104" i="8"/>
  <c r="AE104" i="8"/>
  <c r="AQ104" i="8"/>
  <c r="C104" i="8"/>
  <c r="E104" i="8"/>
  <c r="V104" i="8"/>
  <c r="AK104" i="8"/>
  <c r="I104" i="8"/>
  <c r="AN104" i="8"/>
  <c r="D104" i="8"/>
  <c r="J104" i="8"/>
  <c r="Y104" i="8"/>
  <c r="AO104" i="8"/>
  <c r="K104" i="8"/>
  <c r="Z104" i="8"/>
  <c r="AR104" i="8"/>
  <c r="H104" i="8"/>
  <c r="W104" i="8"/>
  <c r="AL104" i="8"/>
  <c r="X104" i="8"/>
  <c r="AH104" i="8"/>
  <c r="M104" i="8"/>
  <c r="N104" i="8"/>
  <c r="AU104" i="8"/>
  <c r="L104" i="8"/>
  <c r="AI104" i="8"/>
  <c r="AJ104" i="8"/>
  <c r="AS104" i="8"/>
  <c r="Q104" i="8"/>
  <c r="T104" i="8"/>
  <c r="P104" i="8"/>
  <c r="AT104" i="8"/>
  <c r="AC104" i="8"/>
  <c r="AX104" i="8"/>
  <c r="U104" i="8"/>
  <c r="AB104" i="8"/>
  <c r="AF104" i="8"/>
  <c r="AG104" i="8"/>
  <c r="AV104" i="8"/>
  <c r="AW104" i="8"/>
  <c r="AZ104" i="8"/>
  <c r="L101" i="8"/>
  <c r="X101" i="8"/>
  <c r="AJ101" i="8"/>
  <c r="AV101" i="8"/>
  <c r="I101" i="8"/>
  <c r="V101" i="8"/>
  <c r="AI101" i="8"/>
  <c r="AW101" i="8"/>
  <c r="M101" i="8"/>
  <c r="Z101" i="8"/>
  <c r="AM101" i="8"/>
  <c r="AZ101" i="8"/>
  <c r="N101" i="8"/>
  <c r="AA101" i="8"/>
  <c r="AN101" i="8"/>
  <c r="Q101" i="8"/>
  <c r="AG101" i="8"/>
  <c r="AY101" i="8"/>
  <c r="S101" i="8"/>
  <c r="AK101" i="8"/>
  <c r="T101" i="8"/>
  <c r="AL101" i="8"/>
  <c r="E101" i="8"/>
  <c r="U101" i="8"/>
  <c r="AO101" i="8"/>
  <c r="R101" i="8"/>
  <c r="AH101" i="8"/>
  <c r="D101" i="8"/>
  <c r="O101" i="8"/>
  <c r="AS101" i="8"/>
  <c r="C101" i="8"/>
  <c r="AU101" i="8"/>
  <c r="AX101" i="8"/>
  <c r="AC101" i="8"/>
  <c r="AD101" i="8"/>
  <c r="P101" i="8"/>
  <c r="AT101" i="8"/>
  <c r="W101" i="8"/>
  <c r="Y101" i="8"/>
  <c r="AB101" i="8"/>
  <c r="AP101" i="8"/>
  <c r="F101" i="8"/>
  <c r="G101" i="8"/>
  <c r="AF101" i="8"/>
  <c r="AQ101" i="8"/>
  <c r="AR101" i="8"/>
  <c r="H101" i="8"/>
  <c r="J101" i="8"/>
  <c r="K101" i="8"/>
  <c r="AE101" i="8"/>
  <c r="F82" i="8"/>
  <c r="R82" i="8"/>
  <c r="AD82" i="8"/>
  <c r="AP82" i="8"/>
  <c r="I82" i="8"/>
  <c r="V82" i="8"/>
  <c r="AI82" i="8"/>
  <c r="AV82" i="8"/>
  <c r="J82" i="8"/>
  <c r="W82" i="8"/>
  <c r="AJ82" i="8"/>
  <c r="AW82" i="8"/>
  <c r="O82" i="8"/>
  <c r="AB82" i="8"/>
  <c r="AO82" i="8"/>
  <c r="Q82" i="8"/>
  <c r="AH82" i="8"/>
  <c r="AZ82" i="8"/>
  <c r="H82" i="8"/>
  <c r="AA82" i="8"/>
  <c r="AT82" i="8"/>
  <c r="K82" i="8"/>
  <c r="AC82" i="8"/>
  <c r="AU82" i="8"/>
  <c r="T82" i="8"/>
  <c r="AQ82" i="8"/>
  <c r="Z82" i="8"/>
  <c r="AY82" i="8"/>
  <c r="L82" i="8"/>
  <c r="AG82" i="8"/>
  <c r="M82" i="8"/>
  <c r="AK82" i="8"/>
  <c r="N82" i="8"/>
  <c r="AL82" i="8"/>
  <c r="P82" i="8"/>
  <c r="AM82" i="8"/>
  <c r="E82" i="8"/>
  <c r="G82" i="8"/>
  <c r="S82" i="8"/>
  <c r="Y82" i="8"/>
  <c r="AE82" i="8"/>
  <c r="D82" i="8"/>
  <c r="AF82" i="8"/>
  <c r="AN82" i="8"/>
  <c r="AR82" i="8"/>
  <c r="AS82" i="8"/>
  <c r="C82" i="8"/>
  <c r="AX82" i="8"/>
  <c r="U82" i="8"/>
  <c r="X82" i="8"/>
  <c r="O72" i="8"/>
  <c r="AA72" i="8"/>
  <c r="AM72" i="8"/>
  <c r="AY72" i="8"/>
  <c r="F72" i="8"/>
  <c r="R72" i="8"/>
  <c r="AD72" i="8"/>
  <c r="AP72" i="8"/>
  <c r="G72" i="8"/>
  <c r="S72" i="8"/>
  <c r="AE72" i="8"/>
  <c r="AQ72" i="8"/>
  <c r="H72" i="8"/>
  <c r="T72" i="8"/>
  <c r="AF72" i="8"/>
  <c r="AR72" i="8"/>
  <c r="I72" i="8"/>
  <c r="U72" i="8"/>
  <c r="AG72" i="8"/>
  <c r="AS72" i="8"/>
  <c r="J72" i="8"/>
  <c r="AB72" i="8"/>
  <c r="AW72" i="8"/>
  <c r="K72" i="8"/>
  <c r="AC72" i="8"/>
  <c r="AX72" i="8"/>
  <c r="Q72" i="8"/>
  <c r="AL72" i="8"/>
  <c r="V72" i="8"/>
  <c r="AU72" i="8"/>
  <c r="Z72" i="8"/>
  <c r="M72" i="8"/>
  <c r="AN72" i="8"/>
  <c r="X72" i="8"/>
  <c r="Y72" i="8"/>
  <c r="AK72" i="8"/>
  <c r="AO72" i="8"/>
  <c r="E72" i="8"/>
  <c r="AZ72" i="8"/>
  <c r="P72" i="8"/>
  <c r="W72" i="8"/>
  <c r="AH72" i="8"/>
  <c r="AI72" i="8"/>
  <c r="L72" i="8"/>
  <c r="N72" i="8"/>
  <c r="AJ72" i="8"/>
  <c r="AT72" i="8"/>
  <c r="AV72" i="8"/>
  <c r="C72" i="8"/>
  <c r="D72" i="8"/>
  <c r="F80" i="8"/>
  <c r="R80" i="8"/>
  <c r="AD80" i="8"/>
  <c r="AP80" i="8"/>
  <c r="M80" i="8"/>
  <c r="Z80" i="8"/>
  <c r="AM80" i="8"/>
  <c r="AZ80" i="8"/>
  <c r="N80" i="8"/>
  <c r="AA80" i="8"/>
  <c r="AN80" i="8"/>
  <c r="G80" i="8"/>
  <c r="T80" i="8"/>
  <c r="AG80" i="8"/>
  <c r="AT80" i="8"/>
  <c r="I80" i="8"/>
  <c r="Y80" i="8"/>
  <c r="AR80" i="8"/>
  <c r="J80" i="8"/>
  <c r="AC80" i="8"/>
  <c r="AV80" i="8"/>
  <c r="K80" i="8"/>
  <c r="AE80" i="8"/>
  <c r="AW80" i="8"/>
  <c r="W80" i="8"/>
  <c r="AU80" i="8"/>
  <c r="H80" i="8"/>
  <c r="AH80" i="8"/>
  <c r="P80" i="8"/>
  <c r="AK80" i="8"/>
  <c r="Q80" i="8"/>
  <c r="AL80" i="8"/>
  <c r="S80" i="8"/>
  <c r="AO80" i="8"/>
  <c r="U80" i="8"/>
  <c r="AQ80" i="8"/>
  <c r="E80" i="8"/>
  <c r="L80" i="8"/>
  <c r="O80" i="8"/>
  <c r="V80" i="8"/>
  <c r="AF80" i="8"/>
  <c r="AS80" i="8"/>
  <c r="AI80" i="8"/>
  <c r="AJ80" i="8"/>
  <c r="AX80" i="8"/>
  <c r="AB80" i="8"/>
  <c r="X80" i="8"/>
  <c r="C80" i="8"/>
  <c r="AY80" i="8"/>
  <c r="D80" i="8"/>
  <c r="L100" i="8"/>
  <c r="X100" i="8"/>
  <c r="AJ100" i="8"/>
  <c r="AV100" i="8"/>
  <c r="N100" i="8"/>
  <c r="AA100" i="8"/>
  <c r="AN100" i="8"/>
  <c r="E100" i="8"/>
  <c r="R100" i="8"/>
  <c r="AE100" i="8"/>
  <c r="AR100" i="8"/>
  <c r="H100" i="8"/>
  <c r="U100" i="8"/>
  <c r="AH100" i="8"/>
  <c r="AU100" i="8"/>
  <c r="I100" i="8"/>
  <c r="V100" i="8"/>
  <c r="AI100" i="8"/>
  <c r="AW100" i="8"/>
  <c r="J100" i="8"/>
  <c r="W100" i="8"/>
  <c r="AK100" i="8"/>
  <c r="Z100" i="8"/>
  <c r="AT100" i="8"/>
  <c r="D100" i="8"/>
  <c r="AC100" i="8"/>
  <c r="G100" i="8"/>
  <c r="AD100" i="8"/>
  <c r="AZ100" i="8"/>
  <c r="K100" i="8"/>
  <c r="AF100" i="8"/>
  <c r="AB100" i="8"/>
  <c r="AX100" i="8"/>
  <c r="F100" i="8"/>
  <c r="AY100" i="8"/>
  <c r="AG100" i="8"/>
  <c r="AM100" i="8"/>
  <c r="AO100" i="8"/>
  <c r="M100" i="8"/>
  <c r="O100" i="8"/>
  <c r="AL100" i="8"/>
  <c r="AQ100" i="8"/>
  <c r="AS100" i="8"/>
  <c r="AP100" i="8"/>
  <c r="P100" i="8"/>
  <c r="T100" i="8"/>
  <c r="Y100" i="8"/>
  <c r="C100" i="8"/>
  <c r="Q100" i="8"/>
  <c r="S100" i="8"/>
  <c r="F97" i="8"/>
  <c r="R97" i="8"/>
  <c r="AD97" i="8"/>
  <c r="AP97" i="8"/>
  <c r="M97" i="8"/>
  <c r="Z97" i="8"/>
  <c r="AM97" i="8"/>
  <c r="AZ97" i="8"/>
  <c r="N97" i="8"/>
  <c r="P97" i="8"/>
  <c r="AE97" i="8"/>
  <c r="AS97" i="8"/>
  <c r="E97" i="8"/>
  <c r="U97" i="8"/>
  <c r="AI97" i="8"/>
  <c r="AW97" i="8"/>
  <c r="I97" i="8"/>
  <c r="X97" i="8"/>
  <c r="AL97" i="8"/>
  <c r="J97" i="8"/>
  <c r="Y97" i="8"/>
  <c r="AN97" i="8"/>
  <c r="K97" i="8"/>
  <c r="AA97" i="8"/>
  <c r="AO97" i="8"/>
  <c r="W97" i="8"/>
  <c r="AV97" i="8"/>
  <c r="AC97" i="8"/>
  <c r="AF97" i="8"/>
  <c r="G97" i="8"/>
  <c r="AG97" i="8"/>
  <c r="AB97" i="8"/>
  <c r="AX97" i="8"/>
  <c r="AY97" i="8"/>
  <c r="C97" i="8"/>
  <c r="L97" i="8"/>
  <c r="AU97" i="8"/>
  <c r="Q97" i="8"/>
  <c r="S97" i="8"/>
  <c r="D97" i="8"/>
  <c r="O97" i="8"/>
  <c r="V97" i="8"/>
  <c r="AH97" i="8"/>
  <c r="T97" i="8"/>
  <c r="AR97" i="8"/>
  <c r="H97" i="8"/>
  <c r="AT97" i="8"/>
  <c r="AJ97" i="8"/>
  <c r="AK97" i="8"/>
  <c r="AQ97" i="8"/>
  <c r="F96" i="8"/>
  <c r="R96" i="8"/>
  <c r="AD96" i="8"/>
  <c r="AP96" i="8"/>
  <c r="I96" i="8"/>
  <c r="V96" i="8"/>
  <c r="AI96" i="8"/>
  <c r="AV96" i="8"/>
  <c r="J96" i="8"/>
  <c r="W96" i="8"/>
  <c r="AJ96" i="8"/>
  <c r="AW96" i="8"/>
  <c r="P96" i="8"/>
  <c r="AF96" i="8"/>
  <c r="AU96" i="8"/>
  <c r="E96" i="8"/>
  <c r="U96" i="8"/>
  <c r="AL96" i="8"/>
  <c r="K96" i="8"/>
  <c r="Z96" i="8"/>
  <c r="AO96" i="8"/>
  <c r="L96" i="8"/>
  <c r="AA96" i="8"/>
  <c r="AQ96" i="8"/>
  <c r="M96" i="8"/>
  <c r="AB96" i="8"/>
  <c r="AR96" i="8"/>
  <c r="S96" i="8"/>
  <c r="AT96" i="8"/>
  <c r="X96" i="8"/>
  <c r="C96" i="8"/>
  <c r="AZ96" i="8"/>
  <c r="AC96" i="8"/>
  <c r="T96" i="8"/>
  <c r="AX96" i="8"/>
  <c r="AY96" i="8"/>
  <c r="Y96" i="8"/>
  <c r="H96" i="8"/>
  <c r="O96" i="8"/>
  <c r="D96" i="8"/>
  <c r="AG96" i="8"/>
  <c r="AH96" i="8"/>
  <c r="N96" i="8"/>
  <c r="Q96" i="8"/>
  <c r="AE96" i="8"/>
  <c r="G96" i="8"/>
  <c r="AK96" i="8"/>
  <c r="AM96" i="8"/>
  <c r="AN96" i="8"/>
  <c r="AS96" i="8"/>
  <c r="O74" i="8"/>
  <c r="AA74" i="8"/>
  <c r="AM74" i="8"/>
  <c r="AY74" i="8"/>
  <c r="F74" i="8"/>
  <c r="R74" i="8"/>
  <c r="AD74" i="8"/>
  <c r="AP74" i="8"/>
  <c r="G74" i="8"/>
  <c r="S74" i="8"/>
  <c r="AE74" i="8"/>
  <c r="AQ74" i="8"/>
  <c r="H74" i="8"/>
  <c r="T74" i="8"/>
  <c r="AF74" i="8"/>
  <c r="AR74" i="8"/>
  <c r="I74" i="8"/>
  <c r="U74" i="8"/>
  <c r="AG74" i="8"/>
  <c r="AS74" i="8"/>
  <c r="N74" i="8"/>
  <c r="AJ74" i="8"/>
  <c r="P74" i="8"/>
  <c r="AK74" i="8"/>
  <c r="Y74" i="8"/>
  <c r="AU74" i="8"/>
  <c r="E74" i="8"/>
  <c r="AH74" i="8"/>
  <c r="M74" i="8"/>
  <c r="AO74" i="8"/>
  <c r="Z74" i="8"/>
  <c r="AZ74" i="8"/>
  <c r="AL74" i="8"/>
  <c r="AN74" i="8"/>
  <c r="AB74" i="8"/>
  <c r="AC74" i="8"/>
  <c r="AV74" i="8"/>
  <c r="D74" i="8"/>
  <c r="L74" i="8"/>
  <c r="C74" i="8"/>
  <c r="Q74" i="8"/>
  <c r="V74" i="8"/>
  <c r="W74" i="8"/>
  <c r="X74" i="8"/>
  <c r="AT74" i="8"/>
  <c r="AI74" i="8"/>
  <c r="AW74" i="8"/>
  <c r="AX74" i="8"/>
  <c r="K74" i="8"/>
  <c r="J74" i="8"/>
  <c r="E71" i="8"/>
  <c r="F71" i="8"/>
  <c r="AP71" i="8"/>
  <c r="G71" i="8"/>
  <c r="S71" i="8"/>
  <c r="AE71" i="8"/>
  <c r="AQ71" i="8"/>
  <c r="H71" i="8"/>
  <c r="T71" i="8"/>
  <c r="AF71" i="8"/>
  <c r="AR71" i="8"/>
  <c r="I71" i="8"/>
  <c r="U71" i="8"/>
  <c r="AG71" i="8"/>
  <c r="AS71" i="8"/>
  <c r="AJ71" i="8"/>
  <c r="J71" i="8"/>
  <c r="V71" i="8"/>
  <c r="AH71" i="8"/>
  <c r="AT71" i="8"/>
  <c r="K71" i="8"/>
  <c r="AI71" i="8"/>
  <c r="AU71" i="8"/>
  <c r="L71" i="8"/>
  <c r="X71" i="8"/>
  <c r="AV71" i="8"/>
  <c r="W71" i="8"/>
  <c r="M71" i="8"/>
  <c r="Y71" i="8"/>
  <c r="AK71" i="8"/>
  <c r="AW71" i="8"/>
  <c r="D71" i="8"/>
  <c r="N71" i="8"/>
  <c r="Z71" i="8"/>
  <c r="AL71" i="8"/>
  <c r="AX71" i="8"/>
  <c r="AC71" i="8"/>
  <c r="C71" i="8"/>
  <c r="AD71" i="8"/>
  <c r="O71" i="8"/>
  <c r="AA71" i="8"/>
  <c r="AM71" i="8"/>
  <c r="AY71" i="8"/>
  <c r="P71" i="8"/>
  <c r="AB71" i="8"/>
  <c r="AN71" i="8"/>
  <c r="AZ71" i="8"/>
  <c r="Q71" i="8"/>
  <c r="AO71" i="8"/>
  <c r="R71" i="8"/>
  <c r="E62" i="8"/>
  <c r="Q62" i="8"/>
  <c r="AC62" i="8"/>
  <c r="AO62" i="8"/>
  <c r="D62" i="8"/>
  <c r="F62" i="8"/>
  <c r="R62" i="8"/>
  <c r="AD62" i="8"/>
  <c r="AP62" i="8"/>
  <c r="AU62" i="8"/>
  <c r="G62" i="8"/>
  <c r="S62" i="8"/>
  <c r="AE62" i="8"/>
  <c r="AQ62" i="8"/>
  <c r="H62" i="8"/>
  <c r="T62" i="8"/>
  <c r="AF62" i="8"/>
  <c r="AR62" i="8"/>
  <c r="I62" i="8"/>
  <c r="U62" i="8"/>
  <c r="AG62" i="8"/>
  <c r="AS62" i="8"/>
  <c r="AJ62" i="8"/>
  <c r="AI62" i="8"/>
  <c r="J62" i="8"/>
  <c r="M62" i="8"/>
  <c r="Y62" i="8"/>
  <c r="AK62" i="8"/>
  <c r="AW62" i="8"/>
  <c r="AB62" i="8"/>
  <c r="AT62" i="8"/>
  <c r="W62" i="8"/>
  <c r="X62" i="8"/>
  <c r="N62" i="8"/>
  <c r="Z62" i="8"/>
  <c r="AL62" i="8"/>
  <c r="AX62" i="8"/>
  <c r="P62" i="8"/>
  <c r="AZ62" i="8"/>
  <c r="AH62" i="8"/>
  <c r="C62" i="8"/>
  <c r="K62" i="8"/>
  <c r="L62" i="8"/>
  <c r="O62" i="8"/>
  <c r="AA62" i="8"/>
  <c r="AM62" i="8"/>
  <c r="AY62" i="8"/>
  <c r="AN62" i="8"/>
  <c r="V62" i="8"/>
  <c r="AV62" i="8"/>
  <c r="E61" i="8"/>
  <c r="Q61" i="8"/>
  <c r="AC61" i="8"/>
  <c r="AO61" i="8"/>
  <c r="F61" i="8"/>
  <c r="R61" i="8"/>
  <c r="AD61" i="8"/>
  <c r="AP61" i="8"/>
  <c r="G61" i="8"/>
  <c r="S61" i="8"/>
  <c r="AE61" i="8"/>
  <c r="AQ61" i="8"/>
  <c r="H61" i="8"/>
  <c r="T61" i="8"/>
  <c r="AF61" i="8"/>
  <c r="AR61" i="8"/>
  <c r="I61" i="8"/>
  <c r="U61" i="8"/>
  <c r="AG61" i="8"/>
  <c r="AS61" i="8"/>
  <c r="J61" i="8"/>
  <c r="V61" i="8"/>
  <c r="AH61" i="8"/>
  <c r="AT61" i="8"/>
  <c r="K61" i="8"/>
  <c r="W61" i="8"/>
  <c r="AI61" i="8"/>
  <c r="AU61" i="8"/>
  <c r="L61" i="8"/>
  <c r="X61" i="8"/>
  <c r="AJ61" i="8"/>
  <c r="AV61" i="8"/>
  <c r="AZ61" i="8"/>
  <c r="M61" i="8"/>
  <c r="Y61" i="8"/>
  <c r="AK61" i="8"/>
  <c r="AW61" i="8"/>
  <c r="D61" i="8"/>
  <c r="AN61" i="8"/>
  <c r="N61" i="8"/>
  <c r="Z61" i="8"/>
  <c r="AL61" i="8"/>
  <c r="AX61" i="8"/>
  <c r="C61" i="8"/>
  <c r="P61" i="8"/>
  <c r="O61" i="8"/>
  <c r="AA61" i="8"/>
  <c r="AM61" i="8"/>
  <c r="AY61" i="8"/>
  <c r="AB61" i="8"/>
  <c r="F9" i="8" l="1"/>
  <c r="S9" i="8"/>
  <c r="AL9" i="8"/>
  <c r="U9" i="8"/>
  <c r="L9" i="8"/>
  <c r="I9" i="8"/>
  <c r="AR9" i="8"/>
  <c r="AO9" i="8"/>
  <c r="AN9" i="8"/>
  <c r="AI9" i="8"/>
  <c r="AF9" i="8"/>
  <c r="H9" i="8"/>
  <c r="AQ9" i="8"/>
  <c r="AE9" i="8"/>
  <c r="G9" i="8"/>
  <c r="AG9" i="8"/>
  <c r="T9" i="8"/>
  <c r="Z9" i="8"/>
  <c r="AJ9" i="8"/>
  <c r="N9" i="8"/>
  <c r="AU9" i="8"/>
  <c r="AM9" i="8"/>
  <c r="AS9" i="8"/>
  <c r="AY9" i="8"/>
  <c r="E9" i="8"/>
  <c r="K9" i="8"/>
  <c r="AA9" i="8"/>
  <c r="X9" i="8"/>
  <c r="AW9" i="8"/>
  <c r="C9" i="8"/>
  <c r="AP9" i="8"/>
  <c r="R9" i="8"/>
  <c r="AK9" i="8"/>
  <c r="AH9" i="8"/>
  <c r="O9" i="8"/>
  <c r="M9" i="8"/>
  <c r="V9" i="8"/>
  <c r="P9" i="8"/>
  <c r="AZ9" i="8"/>
  <c r="J9" i="8"/>
  <c r="AT9" i="8"/>
  <c r="Y9" i="8"/>
  <c r="AV9" i="8"/>
  <c r="AX9" i="8"/>
  <c r="AD9" i="8"/>
  <c r="AC9" i="8"/>
  <c r="AB9" i="8"/>
  <c r="D9" i="8"/>
  <c r="W9" i="8"/>
  <c r="Q9"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<sst xmlns="http://schemas.openxmlformats.org/spreadsheetml/2006/main" count="2489" uniqueCount="258">
  <si>
    <t>Ingredient calculator</t>
  </si>
  <si>
    <t>Criteria</t>
  </si>
  <si>
    <t>Score</t>
  </si>
  <si>
    <t>Energy use</t>
  </si>
  <si>
    <t>Water use</t>
  </si>
  <si>
    <t>Social compliance</t>
  </si>
  <si>
    <t>Habitat and biodiversity</t>
  </si>
  <si>
    <t>Pollution</t>
  </si>
  <si>
    <t>Renewability</t>
  </si>
  <si>
    <t>Resource use efficiency</t>
  </si>
  <si>
    <t>Q1</t>
  </si>
  <si>
    <t>Q2</t>
  </si>
  <si>
    <t>Lookup tables</t>
  </si>
  <si>
    <t>Yes/No</t>
  </si>
  <si>
    <t>Yes</t>
  </si>
  <si>
    <t>No</t>
  </si>
  <si>
    <t>Questions</t>
  </si>
  <si>
    <t>W.Q2</t>
  </si>
  <si>
    <r>
      <t>How much potable or abstracted water do you use (average annual in L/m</t>
    </r>
    <r>
      <rPr>
        <vertAlign val="superscript"/>
        <sz val="11"/>
        <color theme="1"/>
        <rFont val="Calibri"/>
        <family val="2"/>
        <scheme val="minor"/>
      </rPr>
      <t>3</t>
    </r>
    <r>
      <rPr>
        <sz val="11"/>
        <color theme="1"/>
        <rFont val="Calibri"/>
        <family val="2"/>
        <scheme val="minor"/>
      </rPr>
      <t>)?</t>
    </r>
  </si>
  <si>
    <t>Water bands</t>
  </si>
  <si>
    <t>Water scores</t>
  </si>
  <si>
    <t>51-500</t>
  </si>
  <si>
    <t>501-1,000</t>
  </si>
  <si>
    <t>1,001-1,500</t>
  </si>
  <si>
    <t>1,501-2,000</t>
  </si>
  <si>
    <t>2,001-2,500</t>
  </si>
  <si>
    <t>2,501-3,000</t>
  </si>
  <si>
    <t>3,001-3,500</t>
  </si>
  <si>
    <t>3,501-4,000</t>
  </si>
  <si>
    <t>4,001-4,500</t>
  </si>
  <si>
    <t>4,501-5,000</t>
  </si>
  <si>
    <t>&gt;5,000</t>
  </si>
  <si>
    <t>For what proportion of the supply chain can you prove you are compliant, via a fully documented management process and an appropriate audited social compliance programme throughout the supply chain?</t>
  </si>
  <si>
    <t>Social compliance bands</t>
  </si>
  <si>
    <t>Social compliance scores</t>
  </si>
  <si>
    <t>Can the growing location of the coconut trees be identified for the batch of pith?</t>
  </si>
  <si>
    <t>Q3</t>
  </si>
  <si>
    <t>H&amp;B-Coir.Q2a</t>
  </si>
  <si>
    <t>H&amp;B-Coir.Q2b</t>
  </si>
  <si>
    <t>Value generated by social compliance ingredient rater</t>
  </si>
  <si>
    <t>What is the whole supply chain pollution score for this material?</t>
  </si>
  <si>
    <t>Score generated by pollution ingredient rater</t>
  </si>
  <si>
    <t>Renewable at the same site within 100 years?</t>
  </si>
  <si>
    <t>R.Q2</t>
  </si>
  <si>
    <t>R.Q3</t>
  </si>
  <si>
    <t>Renewable at the same site within 50 years?</t>
  </si>
  <si>
    <t>Renewable at the same site within 5 years?</t>
  </si>
  <si>
    <t xml:space="preserve">Is it a virgin material? </t>
  </si>
  <si>
    <t>RUE.Q2</t>
  </si>
  <si>
    <t>Is any in scope waste generated in production?</t>
  </si>
  <si>
    <t>RUE.Q3b</t>
  </si>
  <si>
    <t>Is the unrecycled waste &lt;5% of the starting material volume?</t>
  </si>
  <si>
    <t>RUE.Q3a</t>
  </si>
  <si>
    <r>
      <t>Is the material used without significant processing &lt;8.1 kWh/m</t>
    </r>
    <r>
      <rPr>
        <vertAlign val="superscript"/>
        <sz val="11"/>
        <color theme="1"/>
        <rFont val="Calibri"/>
        <family val="2"/>
        <scheme val="minor"/>
      </rPr>
      <t>3</t>
    </r>
  </si>
  <si>
    <t>Q4</t>
  </si>
  <si>
    <t>RUE.Q4</t>
  </si>
  <si>
    <t>Is the unrecycled waste &lt;1% of the starting material volume?</t>
  </si>
  <si>
    <t>Coir 1</t>
  </si>
  <si>
    <t>Coir 2</t>
  </si>
  <si>
    <t>Coir 5</t>
  </si>
  <si>
    <t>Coir 4</t>
  </si>
  <si>
    <t>Coir 3</t>
  </si>
  <si>
    <t>Total</t>
  </si>
  <si>
    <t>AgCrops 1</t>
  </si>
  <si>
    <t>What is the weighted average score for the batch of material?</t>
  </si>
  <si>
    <t>Score generated outside of currently available tools</t>
  </si>
  <si>
    <t>AgCrops 5</t>
  </si>
  <si>
    <t>AgCrops 4</t>
  </si>
  <si>
    <t>AgCrops 3</t>
  </si>
  <si>
    <t>AgCrops 2</t>
  </si>
  <si>
    <t>Summary of scores across all of the ingredient sheets</t>
  </si>
  <si>
    <t>Ingredient Comparator</t>
  </si>
  <si>
    <t>Bracken 1</t>
  </si>
  <si>
    <t>H&amp;B-Brac.Q2</t>
  </si>
  <si>
    <t>Is the bracken managed in accordance with a regulator approved plan?</t>
  </si>
  <si>
    <t>H&amp;B-Brac.Q3</t>
  </si>
  <si>
    <t>Does the management follow best practice guidance?</t>
  </si>
  <si>
    <t>Cork 1</t>
  </si>
  <si>
    <t>Automatic score</t>
  </si>
  <si>
    <t>Any 1</t>
  </si>
  <si>
    <t>What is the habitat and biodiversity score?</t>
  </si>
  <si>
    <t>Score generated outside of current worksheet</t>
  </si>
  <si>
    <t>Any 2</t>
  </si>
  <si>
    <t>Any 3</t>
  </si>
  <si>
    <t>Any 4</t>
  </si>
  <si>
    <t>Any 5</t>
  </si>
  <si>
    <t>Recycled 1</t>
  </si>
  <si>
    <t>Recycled 2</t>
  </si>
  <si>
    <t>Recycled 3</t>
  </si>
  <si>
    <t>Recycled 4</t>
  </si>
  <si>
    <t>Recycled 5</t>
  </si>
  <si>
    <t>Recycled 6</t>
  </si>
  <si>
    <t>Recycled 7</t>
  </si>
  <si>
    <t>Responsible Sourcing Scheme Calculator</t>
  </si>
  <si>
    <t>Scoring mixes</t>
  </si>
  <si>
    <t>Wool 1</t>
  </si>
  <si>
    <t>Wood-based certification level</t>
  </si>
  <si>
    <t>Biochar from bark and sawdust</t>
  </si>
  <si>
    <t>Bark and sawdust, biochar from woodchips</t>
  </si>
  <si>
    <t>Woodchips</t>
  </si>
  <si>
    <t>90-100</t>
  </si>
  <si>
    <t>75-89</t>
  </si>
  <si>
    <t>50-74</t>
  </si>
  <si>
    <t>&lt;50</t>
  </si>
  <si>
    <t>Wood-based material</t>
  </si>
  <si>
    <t>Biochar from bark or sawdust</t>
  </si>
  <si>
    <t>Bark, sawdust or biochar from woodchips</t>
  </si>
  <si>
    <t>Wood-based 1</t>
  </si>
  <si>
    <t>Is the material recycled?</t>
  </si>
  <si>
    <t>H&amp;B-Wood.Q2</t>
  </si>
  <si>
    <t>What is your level of independent certification (rolling 12 month average) or other form of proof?</t>
  </si>
  <si>
    <t>H&amp;B-Wood.Q3</t>
  </si>
  <si>
    <t>H&amp;B-Wood.Q4</t>
  </si>
  <si>
    <t>Can you prove that the material comes from a sustainably managed forest?</t>
  </si>
  <si>
    <t>Select the wood-based material (i.e. bark, sawdust, woodchip or biochar from)</t>
  </si>
  <si>
    <t>Wood-based 10</t>
  </si>
  <si>
    <t>Wood-based 9</t>
  </si>
  <si>
    <t>Wood-based 8</t>
  </si>
  <si>
    <t>Wood-based 7</t>
  </si>
  <si>
    <t>Wood-based 6</t>
  </si>
  <si>
    <t>Wood-based 5</t>
  </si>
  <si>
    <t>Wood-based 4</t>
  </si>
  <si>
    <t>Wood-based 3</t>
  </si>
  <si>
    <t>Wood-based 2</t>
  </si>
  <si>
    <t>Purpose</t>
  </si>
  <si>
    <t>Financial guarantee</t>
  </si>
  <si>
    <t>Restoration of the site is financially guaranteed with an externally held financial bond</t>
  </si>
  <si>
    <t xml:space="preserve">Restoration of the site is financially guaranteed with ring fenced company funds and a clear company policy </t>
  </si>
  <si>
    <t>Other</t>
  </si>
  <si>
    <t>before 2011</t>
  </si>
  <si>
    <t>after 2011</t>
  </si>
  <si>
    <t>With bond</t>
  </si>
  <si>
    <t>With ring-fence</t>
  </si>
  <si>
    <t>With approved plan</t>
  </si>
  <si>
    <t>Without approve plan</t>
  </si>
  <si>
    <t>Statement</t>
  </si>
  <si>
    <t>Any material from this site (or product containing this material) cannot meet the schemes definition of responsible no matter what it scores on other criteria</t>
  </si>
  <si>
    <t>Is the site identified as a local, national or international conservation site or part of a protected landscape?</t>
  </si>
  <si>
    <t>Select the statement that best describes the status of financial guarantee for restoration</t>
  </si>
  <si>
    <t>Does restoration have a biodiversity primary purpose?</t>
  </si>
  <si>
    <t>Was the sites developed/
drained before 2011?</t>
  </si>
  <si>
    <t>Has the rehabilitation or restoration plan been approved by a licencing body or other competent authority, e.g. statutory conservation body</t>
  </si>
  <si>
    <t>Select the statement that best describes the intention of the rehabilitation/restoration plan</t>
  </si>
  <si>
    <t>H&amp;B-P.Q2</t>
  </si>
  <si>
    <t>H&amp;B-P.Q3</t>
  </si>
  <si>
    <t>H&amp;B-P.Q4</t>
  </si>
  <si>
    <t>H&amp;B-P.Q5</t>
  </si>
  <si>
    <t>H&amp;B-P.Q6</t>
  </si>
  <si>
    <t>H&amp;B-P.Q7</t>
  </si>
  <si>
    <t>Peat 1</t>
  </si>
  <si>
    <t>Q5</t>
  </si>
  <si>
    <t>Q6</t>
  </si>
  <si>
    <t>Q7</t>
  </si>
  <si>
    <t>Restoration to peat forming habitat over &gt;65% of the site</t>
  </si>
  <si>
    <t>Restoration to other wetland habitat</t>
  </si>
  <si>
    <t>Restoration to other habitat (biodiversity primary purpose)</t>
  </si>
  <si>
    <t>Peat 3</t>
  </si>
  <si>
    <t>Peat 2</t>
  </si>
  <si>
    <t>% site bio restoration</t>
  </si>
  <si>
    <t>&gt;75</t>
  </si>
  <si>
    <t>50-75</t>
  </si>
  <si>
    <t>H&amp;B-M.Q2</t>
  </si>
  <si>
    <t>H&amp;B-M.Q3</t>
  </si>
  <si>
    <t>H&amp;B-M.Q4</t>
  </si>
  <si>
    <t>H&amp;B-M.Q5</t>
  </si>
  <si>
    <t>Has the rehabilitation or restoration plan been approved by a licencing body or other competent authority, e.g. statutory conservation body?</t>
  </si>
  <si>
    <t>For what % of the site is biodiversity the primary purpose of restoration?</t>
  </si>
  <si>
    <t>Mineral 1</t>
  </si>
  <si>
    <t>Mineral 4</t>
  </si>
  <si>
    <t>Mineral 3</t>
  </si>
  <si>
    <t>Mineral 2</t>
  </si>
  <si>
    <t>Mixes</t>
  </si>
  <si>
    <t>Mixture names can be used in place of mix number.</t>
  </si>
  <si>
    <t>Mix Score</t>
  </si>
  <si>
    <t>Total %</t>
  </si>
  <si>
    <t>Calculation</t>
  </si>
  <si>
    <t>Map</t>
  </si>
  <si>
    <t>Ingredients</t>
  </si>
  <si>
    <t>Back to map</t>
  </si>
  <si>
    <t>Instructions for use</t>
  </si>
  <si>
    <t>2. The "map" tab will allow you to quickly navigate around the workbook.</t>
  </si>
  <si>
    <t>1. This workbook will calculate the score of individual growing media input ingredients and for mixes.</t>
  </si>
  <si>
    <t>3. All input cells are highlighted in orange</t>
  </si>
  <si>
    <t>Ingredient comparator</t>
  </si>
  <si>
    <t>7. The social compliance ingredient rater and pollution ingredient rater are separate tools which are available at: [link to be added]</t>
  </si>
  <si>
    <t>Click on box to take you to worksheet, you can return to this tab quickly using the back to map link at the top of each tab.</t>
  </si>
  <si>
    <t>8. This is an output tab only and will show at a glance the scores generated for each material. It takes the scores from cells C4 to I4 on each ingredient tab.</t>
  </si>
  <si>
    <t>9. To change the name of the material shown in the comparator, change the name in cell D1 of the ingredient tab.</t>
  </si>
  <si>
    <t>11. Conditional formatting is in place and as the scores are generated they will automatically appear in the correct score colour bands.</t>
  </si>
  <si>
    <t>14. This is both an input and output tab.</t>
  </si>
  <si>
    <t>15. It generates a single mix score, rather than individual scores for each criterion.</t>
  </si>
  <si>
    <t>16. This score is presented in row 9. Conditional formatting is in place and as the scores are generated they will automatically appear in the correct colour bands for the product score.</t>
  </si>
  <si>
    <t>17. Mixes are currently numbered in row 8, but these numbers can be replaced by names. Type the names in the orange cells in row 8, replacing the numbers. These are formatted at an angle to save space. These mix names will not appear anywhere else within the calculator.</t>
  </si>
  <si>
    <t>18. To change the name of the material shown in the mixes tab, change the name in cell D1 of the ingredient tab.</t>
  </si>
  <si>
    <t>10. Materials with an automatic score, e.g. 20 score for habitat and biodiversity for recycled materials, are already populated in the comparator, as they are already populated on the  "Recycled" tabs. Otherwise, until the material tabs are populated they will show as "NA", "#NA" or "0" depending on the formula for how the score is generated.</t>
  </si>
  <si>
    <t>21. Columns should add up to 100%, i.e. ingredients within a mix should add up to 100%. A check is carried out in row 10. This row has conditional formatting and will be green when the column adds up to 100, pale red when &lt;100 and bright red when &gt;100.</t>
  </si>
  <si>
    <t>22. Scores will not be generated for mixes until ingredients have been scored.</t>
  </si>
  <si>
    <t>Ingredient tabs</t>
  </si>
  <si>
    <t>23. Criteria can be scored in any order. Criterion may be left unscored to come back to at a later date, or partially completed for return to when an answer to the next question is available.</t>
  </si>
  <si>
    <t>24. The first question in each criterion is shown. Subsequent questions (where there a further questions) are conditional on the answer to the first or subsequent questions and will not be shown until the previous question is answered. Therefore, the questions for each criterion have to be answered in order.</t>
  </si>
  <si>
    <t>25. The social compliance ingredient rater and pollution ingredient rater are separate tools which are available at: [link to be added]</t>
  </si>
  <si>
    <t>Lookup</t>
  </si>
  <si>
    <r>
      <t xml:space="preserve">6. </t>
    </r>
    <r>
      <rPr>
        <b/>
        <sz val="11"/>
        <color rgb="FFFF0000"/>
        <rFont val="Calibri"/>
        <family val="2"/>
        <scheme val="minor"/>
      </rPr>
      <t>Do not change the names on the tabs (bottom of screen)</t>
    </r>
    <r>
      <rPr>
        <sz val="11"/>
        <color theme="1"/>
        <rFont val="Calibri"/>
        <family val="2"/>
        <scheme val="minor"/>
      </rPr>
      <t xml:space="preserve"> as it may impact on navigation. If you want to change/add different names to the materials in each tab to allow you to be clear what they refer to the changes should be made in cell D1 of each tab. This revised name will then be used throughout the calculator.</t>
    </r>
  </si>
  <si>
    <r>
      <t xml:space="preserve">5. The number of tabs available for each type of material is fixed within the model. </t>
    </r>
    <r>
      <rPr>
        <b/>
        <sz val="11"/>
        <color rgb="FFFF0000"/>
        <rFont val="Calibri"/>
        <family val="2"/>
        <scheme val="minor"/>
      </rPr>
      <t>Whilst you are not prevented from creating duplicate tabs they will not feed into the ingredient comparator or mix calculator.</t>
    </r>
    <r>
      <rPr>
        <sz val="11"/>
        <color theme="1"/>
        <rFont val="Calibri"/>
        <family val="2"/>
        <scheme val="minor"/>
      </rPr>
      <t xml:space="preserve"> If you run out of tabs for any material there are 5 "Any" tabs which can be used. In these the habitat and biodiversity score will need to be calculated separately and entered rather than answering questions to generate a score. </t>
    </r>
  </si>
  <si>
    <r>
      <t xml:space="preserve">4. The method for calculating the score for each ingredient differs only at the habitat and biodiversity criterion. Therefore "Wood" tabs should be used for any ingredient which would use the wood-based materials habitat and biodiversity scoring decision tree. "Recycled" tabs should be used for any ingredient which is a recycled material, "Coir" tabs for coir, "Peat" tabs for peat, "Mineral" tabs for any material which would use the mineral habitat and biodiversity scoring decision tree, "AgCrops" tabs for any material which would use the agricultural crops habitat and biodiversity scoring decision tree, "Bracken" for bracken, "Cork" for cork and "Wool" for wool. </t>
    </r>
    <r>
      <rPr>
        <b/>
        <sz val="11"/>
        <color rgb="FFFF0000"/>
        <rFont val="Calibri"/>
        <family val="2"/>
        <scheme val="minor"/>
      </rPr>
      <t xml:space="preserve">It is not possible to score any material which does not fall into one of these categories until the Technical Committee determines how it should be scored for habitat and biodiversity. </t>
    </r>
  </si>
  <si>
    <r>
      <t>12.</t>
    </r>
    <r>
      <rPr>
        <b/>
        <sz val="11"/>
        <color rgb="FFFF0000"/>
        <rFont val="Calibri"/>
        <family val="2"/>
        <scheme val="minor"/>
      </rPr>
      <t xml:space="preserve"> Unused/unwanted rows should not be deleted.</t>
    </r>
    <r>
      <rPr>
        <sz val="11"/>
        <color theme="1"/>
        <rFont val="Calibri"/>
        <family val="2"/>
        <scheme val="minor"/>
      </rPr>
      <t xml:space="preserve"> They can be hidden by highlighting the row and then selecting "hide" from the shortcut menu or the format options.</t>
    </r>
  </si>
  <si>
    <r>
      <t xml:space="preserve">13. </t>
    </r>
    <r>
      <rPr>
        <b/>
        <sz val="11"/>
        <color rgb="FFFF0000"/>
        <rFont val="Calibri"/>
        <family val="2"/>
        <scheme val="minor"/>
      </rPr>
      <t>The table should not be sorted</t>
    </r>
    <r>
      <rPr>
        <sz val="11"/>
        <color theme="1"/>
        <rFont val="Calibri"/>
        <family val="2"/>
        <scheme val="minor"/>
      </rPr>
      <t xml:space="preserve"> as this will impact on the conditional formatting.</t>
    </r>
  </si>
  <si>
    <r>
      <t xml:space="preserve">19. </t>
    </r>
    <r>
      <rPr>
        <b/>
        <sz val="11"/>
        <color rgb="FFFF0000"/>
        <rFont val="Calibri"/>
        <family val="2"/>
        <scheme val="minor"/>
      </rPr>
      <t>Unused/unwanted rows should not be deleted.</t>
    </r>
    <r>
      <rPr>
        <sz val="11"/>
        <color theme="1"/>
        <rFont val="Calibri"/>
        <family val="2"/>
        <scheme val="minor"/>
      </rPr>
      <t xml:space="preserve"> They can be hidden by highlighting the row and then selecting "hide" from the shortcut menu or the format options.</t>
    </r>
  </si>
  <si>
    <r>
      <t xml:space="preserve">20. Enter the % of each material in each mix. </t>
    </r>
    <r>
      <rPr>
        <b/>
        <sz val="11"/>
        <color rgb="FFFF0000"/>
        <rFont val="Calibri"/>
        <family val="2"/>
        <scheme val="minor"/>
      </rPr>
      <t>Enter the number only without the "%" symbol.</t>
    </r>
  </si>
  <si>
    <t>26. Please do not amend the Lookup tab as it will impact the running of the tool and the answers it generates.</t>
  </si>
  <si>
    <t>Mineral 5</t>
  </si>
  <si>
    <t>Mineral 6</t>
  </si>
  <si>
    <t>Mineral 7</t>
  </si>
  <si>
    <t>Mineral 8</t>
  </si>
  <si>
    <t>Enter % of material in each mix. No need to include "0%" for unused materials in the mix, or "%" signs - values only.</t>
  </si>
  <si>
    <t>0-19.9</t>
  </si>
  <si>
    <t>20.0-24.9</t>
  </si>
  <si>
    <t>25.0-29.9</t>
  </si>
  <si>
    <t>30.0-34.9</t>
  </si>
  <si>
    <t>35.0-39.9</t>
  </si>
  <si>
    <t>40.0-44.9</t>
  </si>
  <si>
    <t>45.0-49.9</t>
  </si>
  <si>
    <t>50.0-54.9</t>
  </si>
  <si>
    <t>55.0-59.9</t>
  </si>
  <si>
    <t>60.0-64.9</t>
  </si>
  <si>
    <t>65.0-69.9</t>
  </si>
  <si>
    <t>70.0-74.9</t>
  </si>
  <si>
    <t>75.0-79.9</t>
  </si>
  <si>
    <t>80.0-84.9</t>
  </si>
  <si>
    <t>85.0-89.9</t>
  </si>
  <si>
    <t>90.0-94.9</t>
  </si>
  <si>
    <t>95.0-100</t>
  </si>
  <si>
    <t xml:space="preserve">Do you use potable or abstracted water? </t>
  </si>
  <si>
    <t>Loam 1</t>
  </si>
  <si>
    <t>Has at least one on-farm practice to stimulate biodiversity been implemented?</t>
  </si>
  <si>
    <t>H&amp;B-Coir.Q3b</t>
  </si>
  <si>
    <t>Is the site part of a scheme to deliver no net biodiversity loss?</t>
  </si>
  <si>
    <t>H&amp;B-L.Q2</t>
  </si>
  <si>
    <t>Was the land previously a natural or semi-natural habitat (immediately before construction/extraction)?</t>
  </si>
  <si>
    <t>GHG bands</t>
  </si>
  <si>
    <t>GHG scores</t>
  </si>
  <si>
    <t>&lt;2.00</t>
  </si>
  <si>
    <t>2.01-5.00</t>
  </si>
  <si>
    <t>5.01-7.00</t>
  </si>
  <si>
    <t>7.01-12.00</t>
  </si>
  <si>
    <t>12.01-22.00</t>
  </si>
  <si>
    <t>22.01-35.00</t>
  </si>
  <si>
    <t>35.01-55.00</t>
  </si>
  <si>
    <t>55.01-68.00</t>
  </si>
  <si>
    <t>68.01-86.00</t>
  </si>
  <si>
    <t>86.01-110.00</t>
  </si>
  <si>
    <t>110.01-135.00</t>
  </si>
  <si>
    <t>135.01-155.00</t>
  </si>
  <si>
    <t>155.01-185.00</t>
  </si>
  <si>
    <t>&gt;185.01</t>
  </si>
  <si>
    <r>
      <t>How much CO</t>
    </r>
    <r>
      <rPr>
        <vertAlign val="subscript"/>
        <sz val="11"/>
        <color theme="1"/>
        <rFont val="Calibri"/>
        <family val="2"/>
        <scheme val="minor"/>
      </rPr>
      <t>2</t>
    </r>
    <r>
      <rPr>
        <sz val="11"/>
        <color theme="1"/>
        <rFont val="Calibri"/>
        <family val="2"/>
        <scheme val="minor"/>
      </rPr>
      <t>e is generated from the use of fossil fuels or from the release of fossil/near fossil carbon? (average annual in kg CO2e/m</t>
    </r>
    <r>
      <rPr>
        <vertAlign val="superscript"/>
        <sz val="11"/>
        <color theme="1"/>
        <rFont val="Calibri"/>
        <family val="2"/>
        <scheme val="minor"/>
      </rPr>
      <t>3</t>
    </r>
    <r>
      <rPr>
        <sz val="11"/>
        <color theme="1"/>
        <rFont val="Calibri"/>
        <family val="2"/>
        <scheme val="minor"/>
      </rPr>
      <t xml:space="preserve">) </t>
    </r>
  </si>
  <si>
    <t>Was the land previously (immediately before planting) a natural or semi-natural habitat?</t>
  </si>
  <si>
    <t>Has coconut production expanded into natural or semi-natural habitat within the region during the last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</si>
</sst>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vertAlign val="superscript"/>
      <sz val="11"/>
      <color theme="1"/>
      <name val="Calibri"/>
      <family val="2"/>
      <scheme val="minor"/>
    </font>
    <font>
      <b/>
      <sz val="15"/>
      <color theme="3"/>
      <name val="Calibri"/>
      <family val="2"/>
      <scheme val="minor"/>
    </font>
    <font>
      <sz val="8"/>
      <name val="Calibri"/>
      <family val="2"/>
      <scheme val="minor"/>
    </font>
    <font>
      <sz val="11"/>
      <color rgb="FFFF0000"/>
      <name val="Calibri"/>
      <family val="2"/>
      <scheme val="minor"/>
    </font>
    <font>
      <u/>
      <sz val="11"/>
      <color theme="10"/>
      <name val="Calibri"/>
      <family val="2"/>
      <scheme val="minor"/>
    </font>
    <font>
      <b/>
      <sz val="11"/>
      <color rgb="FFFF0000"/>
      <name val="Calibri"/>
      <family val="2"/>
      <scheme val="minor"/>
    </font>
    <font>
      <vertAlign val="subscript"/>
      <sz val="11"/>
      <color theme="1"/>
      <name val="Calibri"/>
      <family val="2"/>
      <scheme val="minor"/>
    </font>
  </fonts>
  <fills count="5">
    <fill>
      <patternFill patternType="none"/>
    </fill>
    <fill>
      <patternFill patternType="gray125"/>
    </fill>
    <fill>
      <patternFill patternType="solid">
        <fgColor rgb="FFFFCC99"/>
      </patternFill>
    </fill>
    <fill>
      <patternFill patternType="solid">
        <fgColor theme="9" tint="0.79998168889431442"/>
        <bgColor indexed="65"/>
      </patternFill>
    </fill>
    <fill>
      <patternFill patternType="solid">
        <fgColor theme="9" tint="0.59999389629810485"/>
        <bgColor indexed="64"/>
      </patternFill>
    </fill>
  </fills>
  <borders count="14">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right style="thin">
        <color rgb="FF7F7F7F"/>
      </right>
      <top/>
      <bottom/>
      <diagonal/>
    </border>
    <border>
      <left style="thin">
        <color rgb="FF7F7F7F"/>
      </left>
      <right style="thin">
        <color rgb="FF7F7F7F"/>
      </right>
      <top/>
      <bottom style="thin">
        <color rgb="FF7F7F7F"/>
      </bottom>
      <diagonal/>
    </border>
    <border>
      <left/>
      <right/>
      <top/>
      <bottom style="thick">
        <color theme="4"/>
      </bottom>
      <diagonal/>
    </border>
    <border>
      <left/>
      <right/>
      <top style="thin">
        <color rgb="FF7F7F7F"/>
      </top>
      <bottom/>
      <diagonal/>
    </border>
    <border>
      <left/>
      <right/>
      <top/>
      <bottom style="thin">
        <color indexed="64"/>
      </bottom>
      <diagonal/>
    </border>
    <border>
      <left style="thin">
        <color rgb="FF7F7F7F"/>
      </left>
      <right/>
      <top style="thin">
        <color rgb="FF7F7F7F"/>
      </top>
      <bottom/>
      <diagonal/>
    </border>
    <border>
      <left style="thin">
        <color rgb="FF7F7F7F"/>
      </left>
      <right/>
      <top/>
      <bottom style="thin">
        <color rgb="FF7F7F7F"/>
      </bottom>
      <diagonal/>
    </border>
    <border>
      <left style="thin">
        <color rgb="FF7F7F7F"/>
      </left>
      <right style="thin">
        <color rgb="FF7F7F7F"/>
      </right>
      <top/>
      <bottom/>
      <diagonal/>
    </border>
  </borders>
  <cellStyleXfs count="7">
    <xf numFmtId="0" fontId="0" fillId="0" borderId="0"/>
    <xf numFmtId="0" fontId="2" fillId="0" borderId="1" applyNumberFormat="0" applyFill="0" applyAlignment="0" applyProtection="0"/>
    <xf numFmtId="0" fontId="3" fillId="0" borderId="2" applyNumberFormat="0" applyFill="0" applyAlignment="0" applyProtection="0"/>
    <xf numFmtId="0" fontId="4" fillId="2" borderId="3" applyNumberFormat="0" applyAlignment="0" applyProtection="0"/>
    <xf numFmtId="0" fontId="1" fillId="3" borderId="0" applyNumberFormat="0" applyBorder="0" applyAlignment="0" applyProtection="0"/>
    <xf numFmtId="0" fontId="6" fillId="0" borderId="8" applyNumberFormat="0" applyFill="0" applyAlignment="0" applyProtection="0"/>
    <xf numFmtId="0" fontId="9" fillId="0" borderId="0" applyNumberFormat="0" applyFill="0" applyBorder="0" applyAlignment="0" applyProtection="0"/>
  </cellStyleXfs>
  <cellXfs count="41">
    <xf numFmtId="0" fontId="0" fillId="0" borderId="0" xfId="0"/>
    <xf numFmtId="0" fontId="2" fillId="0" borderId="1" xfId="1"/>
    <xf numFmtId="0" fontId="0" fillId="0" borderId="4" xfId="0" applyBorder="1"/>
    <xf numFmtId="0" fontId="1" fillId="3" borderId="4" xfId="4" applyBorder="1"/>
    <xf numFmtId="0" fontId="1" fillId="3" borderId="4" xfId="4" applyBorder="1" applyAlignment="1">
      <alignment vertical="top" wrapText="1"/>
    </xf>
    <xf numFmtId="0" fontId="3" fillId="0" borderId="2" xfId="2"/>
    <xf numFmtId="0" fontId="1" fillId="3" borderId="0" xfId="4"/>
    <xf numFmtId="0" fontId="4" fillId="2" borderId="3" xfId="3"/>
    <xf numFmtId="0" fontId="4" fillId="2" borderId="5" xfId="3" applyBorder="1"/>
    <xf numFmtId="49" fontId="0" fillId="0" borderId="0" xfId="0" applyNumberFormat="1" applyAlignment="1">
      <alignment horizontal="right"/>
    </xf>
    <xf numFmtId="0" fontId="0" fillId="0" borderId="0" xfId="0" applyAlignment="1">
      <alignment wrapText="1"/>
    </xf>
    <xf numFmtId="49" fontId="0" fillId="0" borderId="0" xfId="0" quotePrefix="1" applyNumberFormat="1"/>
    <xf numFmtId="49" fontId="0" fillId="0" borderId="0" xfId="0" applyNumberFormat="1"/>
    <xf numFmtId="0" fontId="4" fillId="2" borderId="5" xfId="3" applyBorder="1" applyAlignment="1">
      <alignment horizontal="left" vertical="top"/>
    </xf>
    <xf numFmtId="0" fontId="4" fillId="2" borderId="5" xfId="3" applyBorder="1" applyAlignment="1">
      <alignment vertical="top"/>
    </xf>
    <xf numFmtId="0" fontId="0" fillId="0" borderId="0" xfId="0" applyAlignment="1">
      <alignment vertical="top"/>
    </xf>
    <xf numFmtId="0" fontId="0" fillId="0" borderId="6" xfId="0" applyBorder="1" applyAlignment="1">
      <alignment vertical="top"/>
    </xf>
    <xf numFmtId="0" fontId="0" fillId="4" borderId="0" xfId="0" applyFill="1"/>
    <xf numFmtId="0" fontId="6" fillId="0" borderId="8" xfId="5"/>
    <xf numFmtId="0" fontId="4" fillId="2" borderId="10" xfId="3" applyBorder="1" applyAlignment="1">
      <alignment horizontal="left" vertical="top"/>
    </xf>
    <xf numFmtId="0" fontId="0" fillId="0" borderId="0" xfId="0" applyAlignment="1">
      <alignment horizontal="left" vertical="top" wrapText="1"/>
    </xf>
    <xf numFmtId="0" fontId="8" fillId="0" borderId="0" xfId="0" applyFont="1"/>
    <xf numFmtId="0" fontId="9" fillId="0" borderId="0" xfId="6"/>
    <xf numFmtId="0" fontId="4" fillId="2" borderId="3" xfId="3" applyAlignment="1">
      <alignment textRotation="45"/>
    </xf>
    <xf numFmtId="0" fontId="4" fillId="2" borderId="3" xfId="3" applyNumberFormat="1"/>
    <xf numFmtId="0" fontId="10" fillId="0" borderId="0" xfId="0" applyFont="1"/>
    <xf numFmtId="0" fontId="4" fillId="2" borderId="4" xfId="3" applyBorder="1"/>
    <xf numFmtId="0" fontId="0" fillId="0" borderId="0" xfId="0" applyAlignment="1">
      <alignment horizontal="right"/>
    </xf>
    <xf numFmtId="0" fontId="0" fillId="0" borderId="0" xfId="0" applyAlignment="1">
      <alignment horizontal="left" vertical="top" wrapText="1"/>
    </xf>
    <xf numFmtId="0" fontId="4" fillId="2" borderId="3" xfId="3" applyAlignment="1">
      <alignment horizontal="center" vertical="center"/>
    </xf>
    <xf numFmtId="0" fontId="4" fillId="2" borderId="9" xfId="3" applyBorder="1" applyAlignment="1">
      <alignment horizontal="center" vertical="center"/>
    </xf>
    <xf numFmtId="0" fontId="4" fillId="2" borderId="10" xfId="3" applyBorder="1" applyAlignment="1">
      <alignment horizontal="center" vertical="center"/>
    </xf>
    <xf numFmtId="0" fontId="0" fillId="0" borderId="6" xfId="0" applyBorder="1" applyAlignment="1">
      <alignment horizontal="left" vertical="top" wrapText="1"/>
    </xf>
    <xf numFmtId="0" fontId="4" fillId="2" borderId="5" xfId="3" applyBorder="1" applyAlignment="1">
      <alignment horizontal="left" vertical="top"/>
    </xf>
    <xf numFmtId="0" fontId="4" fillId="2" borderId="13" xfId="3" applyBorder="1" applyAlignment="1">
      <alignment horizontal="left" vertical="top"/>
    </xf>
    <xf numFmtId="0" fontId="0" fillId="0" borderId="0" xfId="0" applyAlignment="1">
      <alignment horizontal="left" wrapText="1"/>
    </xf>
    <xf numFmtId="0" fontId="4" fillId="2" borderId="7" xfId="3" applyBorder="1" applyAlignment="1">
      <alignment horizontal="left" vertical="top"/>
    </xf>
    <xf numFmtId="0" fontId="0" fillId="0" borderId="4" xfId="0" applyBorder="1" applyAlignment="1">
      <alignment horizontal="left" vertical="top" wrapText="1"/>
    </xf>
    <xf numFmtId="0" fontId="4" fillId="2" borderId="11" xfId="3" applyBorder="1" applyAlignment="1">
      <alignment horizontal="left" vertical="top"/>
    </xf>
    <xf numFmtId="0" fontId="4" fillId="2" borderId="12" xfId="3" applyBorder="1" applyAlignment="1">
      <alignment horizontal="left" vertical="top"/>
    </xf>
    <xf numFmtId="0" fontId="1" fillId="3" borderId="0" xfId="4" applyAlignment="1">
      <alignment horizontal="center"/>
    </xf>
  </cellXfs>
  <cellStyles count="7">
    <cellStyle name="20% - Accent6" xfId="4" builtinId="50"/>
    <cellStyle name="Heading 1" xfId="5" builtinId="16"/>
    <cellStyle name="Heading 2" xfId="1" builtinId="17"/>
    <cellStyle name="Heading 3" xfId="2" builtinId="18"/>
    <cellStyle name="Hyperlink" xfId="6" builtinId="8"/>
    <cellStyle name="Input" xfId="3" builtinId="20"/>
    <cellStyle name="Normal" xfId="0" builtinId="0"/>
  </cellStyles>
  <dxfs count="321">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E438BB"/>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ont>
        <strike val="0"/>
      </font>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7C8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FF"/>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FF7C80"/>
      <color rgb="FFFF00FF"/>
      <color rgb="FFE438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3" Type="http://schemas.openxmlformats.org/officeDocument/2006/relationships/hyperlink" Target="#Recycled3!A1"/><Relationship Id="rId18" Type="http://schemas.openxmlformats.org/officeDocument/2006/relationships/hyperlink" Target="#Coir1!A1"/><Relationship Id="rId26" Type="http://schemas.openxmlformats.org/officeDocument/2006/relationships/hyperlink" Target="#Mineral1!A1"/><Relationship Id="rId39" Type="http://schemas.openxmlformats.org/officeDocument/2006/relationships/hyperlink" Target="#'Any2'!A1"/><Relationship Id="rId21" Type="http://schemas.openxmlformats.org/officeDocument/2006/relationships/hyperlink" Target="#Coir4!A1"/><Relationship Id="rId34" Type="http://schemas.openxmlformats.org/officeDocument/2006/relationships/hyperlink" Target="#AgCrops5!A1"/><Relationship Id="rId42" Type="http://schemas.openxmlformats.org/officeDocument/2006/relationships/hyperlink" Target="#'Ingredient comparator'!A1"/><Relationship Id="rId47" Type="http://schemas.openxmlformats.org/officeDocument/2006/relationships/hyperlink" Target="#Mineral8!A1"/><Relationship Id="rId50" Type="http://schemas.openxmlformats.org/officeDocument/2006/relationships/hyperlink" Target="#Loam1!A1"/><Relationship Id="rId7" Type="http://schemas.openxmlformats.org/officeDocument/2006/relationships/hyperlink" Target="#Wood7!A1"/><Relationship Id="rId2" Type="http://schemas.openxmlformats.org/officeDocument/2006/relationships/hyperlink" Target="#Wood2!A1"/><Relationship Id="rId16" Type="http://schemas.openxmlformats.org/officeDocument/2006/relationships/hyperlink" Target="#Recycled6!A1"/><Relationship Id="rId29" Type="http://schemas.openxmlformats.org/officeDocument/2006/relationships/hyperlink" Target="#Mineral4!A1"/><Relationship Id="rId11" Type="http://schemas.openxmlformats.org/officeDocument/2006/relationships/hyperlink" Target="#Recycled1!A1"/><Relationship Id="rId24" Type="http://schemas.openxmlformats.org/officeDocument/2006/relationships/hyperlink" Target="#Peat2!A1"/><Relationship Id="rId32" Type="http://schemas.openxmlformats.org/officeDocument/2006/relationships/hyperlink" Target="#AgCrops3!A1"/><Relationship Id="rId37" Type="http://schemas.openxmlformats.org/officeDocument/2006/relationships/hyperlink" Target="#Wool1!A1"/><Relationship Id="rId40" Type="http://schemas.openxmlformats.org/officeDocument/2006/relationships/hyperlink" Target="#'Any3'!A1"/><Relationship Id="rId45" Type="http://schemas.openxmlformats.org/officeDocument/2006/relationships/hyperlink" Target="#Mineral5!A1"/><Relationship Id="rId5" Type="http://schemas.openxmlformats.org/officeDocument/2006/relationships/hyperlink" Target="#Wood5!A1"/><Relationship Id="rId15" Type="http://schemas.openxmlformats.org/officeDocument/2006/relationships/hyperlink" Target="#Recycled5!A1"/><Relationship Id="rId23" Type="http://schemas.openxmlformats.org/officeDocument/2006/relationships/hyperlink" Target="#Peat1!A1"/><Relationship Id="rId28" Type="http://schemas.openxmlformats.org/officeDocument/2006/relationships/hyperlink" Target="#Mineral3!A1"/><Relationship Id="rId36" Type="http://schemas.openxmlformats.org/officeDocument/2006/relationships/hyperlink" Target="#Cork1!A1"/><Relationship Id="rId49" Type="http://schemas.openxmlformats.org/officeDocument/2006/relationships/hyperlink" Target="#'Any5'!A1"/><Relationship Id="rId10" Type="http://schemas.openxmlformats.org/officeDocument/2006/relationships/hyperlink" Target="#Wood10!A1"/><Relationship Id="rId19" Type="http://schemas.openxmlformats.org/officeDocument/2006/relationships/hyperlink" Target="#Coir2!A1"/><Relationship Id="rId31" Type="http://schemas.openxmlformats.org/officeDocument/2006/relationships/hyperlink" Target="#AgCrops2!A1"/><Relationship Id="rId44" Type="http://schemas.openxmlformats.org/officeDocument/2006/relationships/hyperlink" Target="#Instructions!A1"/><Relationship Id="rId4" Type="http://schemas.openxmlformats.org/officeDocument/2006/relationships/hyperlink" Target="#Wood4!A1"/><Relationship Id="rId9" Type="http://schemas.openxmlformats.org/officeDocument/2006/relationships/hyperlink" Target="#Wood9!A1"/><Relationship Id="rId14" Type="http://schemas.openxmlformats.org/officeDocument/2006/relationships/hyperlink" Target="#Recycled4!A1"/><Relationship Id="rId22" Type="http://schemas.openxmlformats.org/officeDocument/2006/relationships/hyperlink" Target="#Coir5!A1"/><Relationship Id="rId27" Type="http://schemas.openxmlformats.org/officeDocument/2006/relationships/hyperlink" Target="#Mineral2!A1"/><Relationship Id="rId30" Type="http://schemas.openxmlformats.org/officeDocument/2006/relationships/hyperlink" Target="#AgCrops1!A1"/><Relationship Id="rId35" Type="http://schemas.openxmlformats.org/officeDocument/2006/relationships/hyperlink" Target="#Bracken1!A1"/><Relationship Id="rId43" Type="http://schemas.openxmlformats.org/officeDocument/2006/relationships/hyperlink" Target="#Mixes!A1"/><Relationship Id="rId48" Type="http://schemas.openxmlformats.org/officeDocument/2006/relationships/hyperlink" Target="#Mineral6!A1"/><Relationship Id="rId8" Type="http://schemas.openxmlformats.org/officeDocument/2006/relationships/hyperlink" Target="#Wood8!A1"/><Relationship Id="rId3" Type="http://schemas.openxmlformats.org/officeDocument/2006/relationships/hyperlink" Target="#Wood3!A1"/><Relationship Id="rId12" Type="http://schemas.openxmlformats.org/officeDocument/2006/relationships/hyperlink" Target="#Recycled2!A1"/><Relationship Id="rId17" Type="http://schemas.openxmlformats.org/officeDocument/2006/relationships/hyperlink" Target="#Recycled7!A1"/><Relationship Id="rId25" Type="http://schemas.openxmlformats.org/officeDocument/2006/relationships/hyperlink" Target="#Peat3!A1"/><Relationship Id="rId33" Type="http://schemas.openxmlformats.org/officeDocument/2006/relationships/hyperlink" Target="#AgCrops4!A1"/><Relationship Id="rId38" Type="http://schemas.openxmlformats.org/officeDocument/2006/relationships/hyperlink" Target="#'Any1'!A1"/><Relationship Id="rId46" Type="http://schemas.openxmlformats.org/officeDocument/2006/relationships/hyperlink" Target="#Mineral7!A1"/><Relationship Id="rId20" Type="http://schemas.openxmlformats.org/officeDocument/2006/relationships/hyperlink" Target="#Coir3!A1"/><Relationship Id="rId41" Type="http://schemas.openxmlformats.org/officeDocument/2006/relationships/hyperlink" Target="#'Any4'!A1"/><Relationship Id="rId1" Type="http://schemas.openxmlformats.org/officeDocument/2006/relationships/hyperlink" Target="#Wood1!A1"/><Relationship Id="rId6" Type="http://schemas.openxmlformats.org/officeDocument/2006/relationships/hyperlink" Target="#Wood6!A1"/></Relationships>
</file>

<file path=xl/drawings/drawing1.xml><?xml version="1.0" encoding="utf-8"?>
<xdr:wsDr xmlns:xdr="http://schemas.openxmlformats.org/drawingml/2006/spreadsheetDrawing" xmlns:a="http://schemas.openxmlformats.org/drawingml/2006/main">
  <xdr:twoCellAnchor>
    <xdr:from>
      <xdr:col>1</xdr:col>
      <xdr:colOff>260350</xdr:colOff>
      <xdr:row>5</xdr:row>
      <xdr:rowOff>50800</xdr:rowOff>
    </xdr:from>
    <xdr:to>
      <xdr:col>2</xdr:col>
      <xdr:colOff>431800</xdr:colOff>
      <xdr:row>7</xdr:row>
      <xdr:rowOff>19050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1559B77-21CD-734A-891A-A3035BDBAB24}"/>
            </a:ext>
          </a:extLst>
        </xdr:cNvPr>
        <xdr:cNvSpPr/>
      </xdr:nvSpPr>
      <xdr:spPr>
        <a:xfrm>
          <a:off x="869950" y="102235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1</a:t>
          </a:r>
        </a:p>
      </xdr:txBody>
    </xdr:sp>
    <xdr:clientData/>
  </xdr:twoCellAnchor>
  <xdr:twoCellAnchor>
    <xdr:from>
      <xdr:col>1</xdr:col>
      <xdr:colOff>266700</xdr:colOff>
      <xdr:row>7</xdr:row>
      <xdr:rowOff>95250</xdr:rowOff>
    </xdr:from>
    <xdr:to>
      <xdr:col>2</xdr:col>
      <xdr:colOff>438150</xdr:colOff>
      <xdr:row>9</xdr:row>
      <xdr:rowOff>63500</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E838CD39-68B2-4651-8A4F-D071ACBD1A20}"/>
            </a:ext>
          </a:extLst>
        </xdr:cNvPr>
        <xdr:cNvSpPr/>
      </xdr:nvSpPr>
      <xdr:spPr>
        <a:xfrm>
          <a:off x="876300" y="143510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2</a:t>
          </a:r>
        </a:p>
      </xdr:txBody>
    </xdr:sp>
    <xdr:clientData/>
  </xdr:twoCellAnchor>
  <xdr:twoCellAnchor>
    <xdr:from>
      <xdr:col>1</xdr:col>
      <xdr:colOff>266700</xdr:colOff>
      <xdr:row>9</xdr:row>
      <xdr:rowOff>127000</xdr:rowOff>
    </xdr:from>
    <xdr:to>
      <xdr:col>2</xdr:col>
      <xdr:colOff>438150</xdr:colOff>
      <xdr:row>11</xdr:row>
      <xdr:rowOff>95250</xdr:rowOff>
    </xdr:to>
    <xdr:sp macro="" textlink="">
      <xdr:nvSpPr>
        <xdr:cNvPr id="8" name="Rectangle 7">
          <a:hlinkClick xmlns:r="http://schemas.openxmlformats.org/officeDocument/2006/relationships" r:id="rId3"/>
          <a:extLst>
            <a:ext uri="{FF2B5EF4-FFF2-40B4-BE49-F238E27FC236}">
              <a16:creationId xmlns:a16="http://schemas.microsoft.com/office/drawing/2014/main" id="{D3785FC3-CB31-4BD4-96BE-0BFCEF069D25}"/>
            </a:ext>
          </a:extLst>
        </xdr:cNvPr>
        <xdr:cNvSpPr/>
      </xdr:nvSpPr>
      <xdr:spPr>
        <a:xfrm>
          <a:off x="876300" y="183515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3</a:t>
          </a:r>
        </a:p>
      </xdr:txBody>
    </xdr:sp>
    <xdr:clientData/>
  </xdr:twoCellAnchor>
  <xdr:twoCellAnchor>
    <xdr:from>
      <xdr:col>1</xdr:col>
      <xdr:colOff>266700</xdr:colOff>
      <xdr:row>11</xdr:row>
      <xdr:rowOff>177800</xdr:rowOff>
    </xdr:from>
    <xdr:to>
      <xdr:col>2</xdr:col>
      <xdr:colOff>438150</xdr:colOff>
      <xdr:row>13</xdr:row>
      <xdr:rowOff>146050</xdr:rowOff>
    </xdr:to>
    <xdr:sp macro="" textlink="">
      <xdr:nvSpPr>
        <xdr:cNvPr id="9" name="Rectangle 8">
          <a:hlinkClick xmlns:r="http://schemas.openxmlformats.org/officeDocument/2006/relationships" r:id="rId4"/>
          <a:extLst>
            <a:ext uri="{FF2B5EF4-FFF2-40B4-BE49-F238E27FC236}">
              <a16:creationId xmlns:a16="http://schemas.microsoft.com/office/drawing/2014/main" id="{01590E3F-921F-468F-8B9E-046C5832CF5E}"/>
            </a:ext>
          </a:extLst>
        </xdr:cNvPr>
        <xdr:cNvSpPr/>
      </xdr:nvSpPr>
      <xdr:spPr>
        <a:xfrm>
          <a:off x="876300" y="225425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4</a:t>
          </a:r>
        </a:p>
      </xdr:txBody>
    </xdr:sp>
    <xdr:clientData/>
  </xdr:twoCellAnchor>
  <xdr:twoCellAnchor>
    <xdr:from>
      <xdr:col>1</xdr:col>
      <xdr:colOff>260350</xdr:colOff>
      <xdr:row>14</xdr:row>
      <xdr:rowOff>50800</xdr:rowOff>
    </xdr:from>
    <xdr:to>
      <xdr:col>2</xdr:col>
      <xdr:colOff>431800</xdr:colOff>
      <xdr:row>16</xdr:row>
      <xdr:rowOff>19050</xdr:rowOff>
    </xdr:to>
    <xdr:sp macro="" textlink="">
      <xdr:nvSpPr>
        <xdr:cNvPr id="10" name="Rectangle 9">
          <a:hlinkClick xmlns:r="http://schemas.openxmlformats.org/officeDocument/2006/relationships" r:id="rId5"/>
          <a:extLst>
            <a:ext uri="{FF2B5EF4-FFF2-40B4-BE49-F238E27FC236}">
              <a16:creationId xmlns:a16="http://schemas.microsoft.com/office/drawing/2014/main" id="{E7BD65FF-C87E-4C8D-8FFE-50F9E5CF6A0D}"/>
            </a:ext>
          </a:extLst>
        </xdr:cNvPr>
        <xdr:cNvSpPr/>
      </xdr:nvSpPr>
      <xdr:spPr>
        <a:xfrm>
          <a:off x="869950" y="267970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5</a:t>
          </a:r>
        </a:p>
      </xdr:txBody>
    </xdr:sp>
    <xdr:clientData/>
  </xdr:twoCellAnchor>
  <xdr:twoCellAnchor>
    <xdr:from>
      <xdr:col>3</xdr:col>
      <xdr:colOff>6350</xdr:colOff>
      <xdr:row>5</xdr:row>
      <xdr:rowOff>44450</xdr:rowOff>
    </xdr:from>
    <xdr:to>
      <xdr:col>4</xdr:col>
      <xdr:colOff>177800</xdr:colOff>
      <xdr:row>7</xdr:row>
      <xdr:rowOff>12700</xdr:rowOff>
    </xdr:to>
    <xdr:sp macro="" textlink="">
      <xdr:nvSpPr>
        <xdr:cNvPr id="11" name="Rectangle 10">
          <a:hlinkClick xmlns:r="http://schemas.openxmlformats.org/officeDocument/2006/relationships" r:id="rId6"/>
          <a:extLst>
            <a:ext uri="{FF2B5EF4-FFF2-40B4-BE49-F238E27FC236}">
              <a16:creationId xmlns:a16="http://schemas.microsoft.com/office/drawing/2014/main" id="{E075A2D8-7484-459F-8696-A21428DDFF4E}"/>
            </a:ext>
          </a:extLst>
        </xdr:cNvPr>
        <xdr:cNvSpPr/>
      </xdr:nvSpPr>
      <xdr:spPr>
        <a:xfrm>
          <a:off x="1835150" y="101600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6</a:t>
          </a:r>
        </a:p>
      </xdr:txBody>
    </xdr:sp>
    <xdr:clientData/>
  </xdr:twoCellAnchor>
  <xdr:twoCellAnchor>
    <xdr:from>
      <xdr:col>3</xdr:col>
      <xdr:colOff>12700</xdr:colOff>
      <xdr:row>7</xdr:row>
      <xdr:rowOff>88900</xdr:rowOff>
    </xdr:from>
    <xdr:to>
      <xdr:col>4</xdr:col>
      <xdr:colOff>184150</xdr:colOff>
      <xdr:row>9</xdr:row>
      <xdr:rowOff>57150</xdr:rowOff>
    </xdr:to>
    <xdr:sp macro="" textlink="">
      <xdr:nvSpPr>
        <xdr:cNvPr id="12" name="Rectangle 11">
          <a:hlinkClick xmlns:r="http://schemas.openxmlformats.org/officeDocument/2006/relationships" r:id="rId7"/>
          <a:extLst>
            <a:ext uri="{FF2B5EF4-FFF2-40B4-BE49-F238E27FC236}">
              <a16:creationId xmlns:a16="http://schemas.microsoft.com/office/drawing/2014/main" id="{FC1DB507-B94A-4AB0-93B0-CA966DBB9BE0}"/>
            </a:ext>
          </a:extLst>
        </xdr:cNvPr>
        <xdr:cNvSpPr/>
      </xdr:nvSpPr>
      <xdr:spPr>
        <a:xfrm>
          <a:off x="1841500" y="142875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7</a:t>
          </a:r>
        </a:p>
      </xdr:txBody>
    </xdr:sp>
    <xdr:clientData/>
  </xdr:twoCellAnchor>
  <xdr:twoCellAnchor>
    <xdr:from>
      <xdr:col>3</xdr:col>
      <xdr:colOff>12700</xdr:colOff>
      <xdr:row>9</xdr:row>
      <xdr:rowOff>139700</xdr:rowOff>
    </xdr:from>
    <xdr:to>
      <xdr:col>4</xdr:col>
      <xdr:colOff>184150</xdr:colOff>
      <xdr:row>11</xdr:row>
      <xdr:rowOff>107950</xdr:rowOff>
    </xdr:to>
    <xdr:sp macro="" textlink="">
      <xdr:nvSpPr>
        <xdr:cNvPr id="13" name="Rectangle 12">
          <a:hlinkClick xmlns:r="http://schemas.openxmlformats.org/officeDocument/2006/relationships" r:id="rId8"/>
          <a:extLst>
            <a:ext uri="{FF2B5EF4-FFF2-40B4-BE49-F238E27FC236}">
              <a16:creationId xmlns:a16="http://schemas.microsoft.com/office/drawing/2014/main" id="{82D17AA7-78C2-44ED-A472-C8384A8CDCE9}"/>
            </a:ext>
          </a:extLst>
        </xdr:cNvPr>
        <xdr:cNvSpPr/>
      </xdr:nvSpPr>
      <xdr:spPr>
        <a:xfrm>
          <a:off x="1841500" y="184785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8</a:t>
          </a:r>
        </a:p>
      </xdr:txBody>
    </xdr:sp>
    <xdr:clientData/>
  </xdr:twoCellAnchor>
  <xdr:twoCellAnchor>
    <xdr:from>
      <xdr:col>2</xdr:col>
      <xdr:colOff>603250</xdr:colOff>
      <xdr:row>12</xdr:row>
      <xdr:rowOff>19050</xdr:rowOff>
    </xdr:from>
    <xdr:to>
      <xdr:col>4</xdr:col>
      <xdr:colOff>165100</xdr:colOff>
      <xdr:row>13</xdr:row>
      <xdr:rowOff>171450</xdr:rowOff>
    </xdr:to>
    <xdr:sp macro="" textlink="">
      <xdr:nvSpPr>
        <xdr:cNvPr id="14" name="Rectangle 13">
          <a:hlinkClick xmlns:r="http://schemas.openxmlformats.org/officeDocument/2006/relationships" r:id="rId9"/>
          <a:extLst>
            <a:ext uri="{FF2B5EF4-FFF2-40B4-BE49-F238E27FC236}">
              <a16:creationId xmlns:a16="http://schemas.microsoft.com/office/drawing/2014/main" id="{5704053F-D6AB-4067-A86A-E1B68F990BFD}"/>
            </a:ext>
          </a:extLst>
        </xdr:cNvPr>
        <xdr:cNvSpPr/>
      </xdr:nvSpPr>
      <xdr:spPr>
        <a:xfrm>
          <a:off x="1822450" y="227965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9</a:t>
          </a:r>
        </a:p>
      </xdr:txBody>
    </xdr:sp>
    <xdr:clientData/>
  </xdr:twoCellAnchor>
  <xdr:twoCellAnchor>
    <xdr:from>
      <xdr:col>3</xdr:col>
      <xdr:colOff>0</xdr:colOff>
      <xdr:row>14</xdr:row>
      <xdr:rowOff>44450</xdr:rowOff>
    </xdr:from>
    <xdr:to>
      <xdr:col>4</xdr:col>
      <xdr:colOff>171450</xdr:colOff>
      <xdr:row>16</xdr:row>
      <xdr:rowOff>12700</xdr:rowOff>
    </xdr:to>
    <xdr:sp macro="" textlink="">
      <xdr:nvSpPr>
        <xdr:cNvPr id="15" name="Rectangle 14">
          <a:hlinkClick xmlns:r="http://schemas.openxmlformats.org/officeDocument/2006/relationships" r:id="rId10"/>
          <a:extLst>
            <a:ext uri="{FF2B5EF4-FFF2-40B4-BE49-F238E27FC236}">
              <a16:creationId xmlns:a16="http://schemas.microsoft.com/office/drawing/2014/main" id="{979E37B1-0781-4A11-83A7-A57CD10B564E}"/>
            </a:ext>
          </a:extLst>
        </xdr:cNvPr>
        <xdr:cNvSpPr/>
      </xdr:nvSpPr>
      <xdr:spPr>
        <a:xfrm>
          <a:off x="1828800" y="2673350"/>
          <a:ext cx="781050" cy="336550"/>
        </a:xfrm>
        <a:prstGeom prst="rect">
          <a:avLst/>
        </a:prstGeom>
        <a:solidFill>
          <a:schemeClr val="accent1">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Wood 10</a:t>
          </a:r>
        </a:p>
      </xdr:txBody>
    </xdr:sp>
    <xdr:clientData/>
  </xdr:twoCellAnchor>
  <xdr:twoCellAnchor>
    <xdr:from>
      <xdr:col>4</xdr:col>
      <xdr:colOff>330200</xdr:colOff>
      <xdr:row>5</xdr:row>
      <xdr:rowOff>57150</xdr:rowOff>
    </xdr:from>
    <xdr:to>
      <xdr:col>5</xdr:col>
      <xdr:colOff>501650</xdr:colOff>
      <xdr:row>7</xdr:row>
      <xdr:rowOff>25400</xdr:rowOff>
    </xdr:to>
    <xdr:sp macro="" textlink="">
      <xdr:nvSpPr>
        <xdr:cNvPr id="16" name="Rectangle 15">
          <a:hlinkClick xmlns:r="http://schemas.openxmlformats.org/officeDocument/2006/relationships" r:id="rId11"/>
          <a:extLst>
            <a:ext uri="{FF2B5EF4-FFF2-40B4-BE49-F238E27FC236}">
              <a16:creationId xmlns:a16="http://schemas.microsoft.com/office/drawing/2014/main" id="{8FF9F2B1-030B-4B39-B47A-DDBCA15C4B6C}"/>
            </a:ext>
          </a:extLst>
        </xdr:cNvPr>
        <xdr:cNvSpPr/>
      </xdr:nvSpPr>
      <xdr:spPr>
        <a:xfrm>
          <a:off x="2768600" y="1028700"/>
          <a:ext cx="781050" cy="336550"/>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a:solidFill>
                <a:schemeClr val="tx1"/>
              </a:solidFill>
            </a:rPr>
            <a:t>Recycled 1</a:t>
          </a:r>
        </a:p>
      </xdr:txBody>
    </xdr:sp>
    <xdr:clientData/>
  </xdr:twoCellAnchor>
  <xdr:twoCellAnchor>
    <xdr:from>
      <xdr:col>4</xdr:col>
      <xdr:colOff>336550</xdr:colOff>
      <xdr:row>7</xdr:row>
      <xdr:rowOff>101600</xdr:rowOff>
    </xdr:from>
    <xdr:to>
      <xdr:col>5</xdr:col>
      <xdr:colOff>508000</xdr:colOff>
      <xdr:row>9</xdr:row>
      <xdr:rowOff>69850</xdr:rowOff>
    </xdr:to>
    <xdr:sp macro="" textlink="">
      <xdr:nvSpPr>
        <xdr:cNvPr id="17" name="Rectangle 16">
          <a:hlinkClick xmlns:r="http://schemas.openxmlformats.org/officeDocument/2006/relationships" r:id="rId12"/>
          <a:extLst>
            <a:ext uri="{FF2B5EF4-FFF2-40B4-BE49-F238E27FC236}">
              <a16:creationId xmlns:a16="http://schemas.microsoft.com/office/drawing/2014/main" id="{082FC982-4E48-4F8E-AA42-922EE3C8227A}"/>
            </a:ext>
          </a:extLst>
        </xdr:cNvPr>
        <xdr:cNvSpPr/>
      </xdr:nvSpPr>
      <xdr:spPr>
        <a:xfrm>
          <a:off x="2774950" y="1441450"/>
          <a:ext cx="781050" cy="336550"/>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a:solidFill>
                <a:schemeClr val="tx1"/>
              </a:solidFill>
            </a:rPr>
            <a:t>Recycled 2</a:t>
          </a:r>
        </a:p>
      </xdr:txBody>
    </xdr:sp>
    <xdr:clientData/>
  </xdr:twoCellAnchor>
  <xdr:twoCellAnchor>
    <xdr:from>
      <xdr:col>4</xdr:col>
      <xdr:colOff>336550</xdr:colOff>
      <xdr:row>9</xdr:row>
      <xdr:rowOff>133350</xdr:rowOff>
    </xdr:from>
    <xdr:to>
      <xdr:col>5</xdr:col>
      <xdr:colOff>508000</xdr:colOff>
      <xdr:row>11</xdr:row>
      <xdr:rowOff>101600</xdr:rowOff>
    </xdr:to>
    <xdr:sp macro="" textlink="">
      <xdr:nvSpPr>
        <xdr:cNvPr id="18" name="Rectangle 17">
          <a:hlinkClick xmlns:r="http://schemas.openxmlformats.org/officeDocument/2006/relationships" r:id="rId13"/>
          <a:extLst>
            <a:ext uri="{FF2B5EF4-FFF2-40B4-BE49-F238E27FC236}">
              <a16:creationId xmlns:a16="http://schemas.microsoft.com/office/drawing/2014/main" id="{B9E74C9D-4028-4D27-AA72-4AEB03E64664}"/>
            </a:ext>
          </a:extLst>
        </xdr:cNvPr>
        <xdr:cNvSpPr/>
      </xdr:nvSpPr>
      <xdr:spPr>
        <a:xfrm>
          <a:off x="2774950" y="1841500"/>
          <a:ext cx="781050" cy="336550"/>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a:solidFill>
                <a:schemeClr val="tx1"/>
              </a:solidFill>
            </a:rPr>
            <a:t>Recycled 3</a:t>
          </a:r>
        </a:p>
      </xdr:txBody>
    </xdr:sp>
    <xdr:clientData/>
  </xdr:twoCellAnchor>
  <xdr:twoCellAnchor>
    <xdr:from>
      <xdr:col>4</xdr:col>
      <xdr:colOff>336550</xdr:colOff>
      <xdr:row>12</xdr:row>
      <xdr:rowOff>0</xdr:rowOff>
    </xdr:from>
    <xdr:to>
      <xdr:col>5</xdr:col>
      <xdr:colOff>508000</xdr:colOff>
      <xdr:row>13</xdr:row>
      <xdr:rowOff>152400</xdr:rowOff>
    </xdr:to>
    <xdr:sp macro="" textlink="">
      <xdr:nvSpPr>
        <xdr:cNvPr id="19" name="Rectangle 18">
          <a:hlinkClick xmlns:r="http://schemas.openxmlformats.org/officeDocument/2006/relationships" r:id="rId14"/>
          <a:extLst>
            <a:ext uri="{FF2B5EF4-FFF2-40B4-BE49-F238E27FC236}">
              <a16:creationId xmlns:a16="http://schemas.microsoft.com/office/drawing/2014/main" id="{9990402E-E8E5-44C7-A362-137F5A960FA9}"/>
            </a:ext>
          </a:extLst>
        </xdr:cNvPr>
        <xdr:cNvSpPr/>
      </xdr:nvSpPr>
      <xdr:spPr>
        <a:xfrm>
          <a:off x="2774950" y="2260600"/>
          <a:ext cx="781050" cy="336550"/>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a:solidFill>
                <a:schemeClr val="tx1"/>
              </a:solidFill>
            </a:rPr>
            <a:t>Recycled 4</a:t>
          </a:r>
        </a:p>
      </xdr:txBody>
    </xdr:sp>
    <xdr:clientData/>
  </xdr:twoCellAnchor>
  <xdr:twoCellAnchor>
    <xdr:from>
      <xdr:col>4</xdr:col>
      <xdr:colOff>330200</xdr:colOff>
      <xdr:row>14</xdr:row>
      <xdr:rowOff>57150</xdr:rowOff>
    </xdr:from>
    <xdr:to>
      <xdr:col>5</xdr:col>
      <xdr:colOff>501650</xdr:colOff>
      <xdr:row>16</xdr:row>
      <xdr:rowOff>25400</xdr:rowOff>
    </xdr:to>
    <xdr:sp macro="" textlink="">
      <xdr:nvSpPr>
        <xdr:cNvPr id="20" name="Rectangle 19">
          <a:hlinkClick xmlns:r="http://schemas.openxmlformats.org/officeDocument/2006/relationships" r:id="rId15"/>
          <a:extLst>
            <a:ext uri="{FF2B5EF4-FFF2-40B4-BE49-F238E27FC236}">
              <a16:creationId xmlns:a16="http://schemas.microsoft.com/office/drawing/2014/main" id="{42C173E1-29E1-46CA-A347-7CB698B8A6FE}"/>
            </a:ext>
          </a:extLst>
        </xdr:cNvPr>
        <xdr:cNvSpPr/>
      </xdr:nvSpPr>
      <xdr:spPr>
        <a:xfrm>
          <a:off x="2768600" y="2686050"/>
          <a:ext cx="781050" cy="336550"/>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a:solidFill>
                <a:schemeClr val="tx1"/>
              </a:solidFill>
            </a:rPr>
            <a:t>Recycled 5</a:t>
          </a:r>
        </a:p>
      </xdr:txBody>
    </xdr:sp>
    <xdr:clientData/>
  </xdr:twoCellAnchor>
  <xdr:twoCellAnchor>
    <xdr:from>
      <xdr:col>6</xdr:col>
      <xdr:colOff>76200</xdr:colOff>
      <xdr:row>5</xdr:row>
      <xdr:rowOff>50800</xdr:rowOff>
    </xdr:from>
    <xdr:to>
      <xdr:col>7</xdr:col>
      <xdr:colOff>247650</xdr:colOff>
      <xdr:row>7</xdr:row>
      <xdr:rowOff>19050</xdr:rowOff>
    </xdr:to>
    <xdr:sp macro="" textlink="">
      <xdr:nvSpPr>
        <xdr:cNvPr id="21" name="Rectangle 20">
          <a:hlinkClick xmlns:r="http://schemas.openxmlformats.org/officeDocument/2006/relationships" r:id="rId16"/>
          <a:extLst>
            <a:ext uri="{FF2B5EF4-FFF2-40B4-BE49-F238E27FC236}">
              <a16:creationId xmlns:a16="http://schemas.microsoft.com/office/drawing/2014/main" id="{02E57207-9E5D-49D9-8970-3906B625BD97}"/>
            </a:ext>
          </a:extLst>
        </xdr:cNvPr>
        <xdr:cNvSpPr/>
      </xdr:nvSpPr>
      <xdr:spPr>
        <a:xfrm>
          <a:off x="3733800" y="1022350"/>
          <a:ext cx="781050" cy="336550"/>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a:solidFill>
                <a:schemeClr val="tx1"/>
              </a:solidFill>
            </a:rPr>
            <a:t>Recycled 6</a:t>
          </a:r>
        </a:p>
      </xdr:txBody>
    </xdr:sp>
    <xdr:clientData/>
  </xdr:twoCellAnchor>
  <xdr:twoCellAnchor>
    <xdr:from>
      <xdr:col>6</xdr:col>
      <xdr:colOff>82550</xdr:colOff>
      <xdr:row>7</xdr:row>
      <xdr:rowOff>95250</xdr:rowOff>
    </xdr:from>
    <xdr:to>
      <xdr:col>7</xdr:col>
      <xdr:colOff>254000</xdr:colOff>
      <xdr:row>9</xdr:row>
      <xdr:rowOff>63500</xdr:rowOff>
    </xdr:to>
    <xdr:sp macro="" textlink="">
      <xdr:nvSpPr>
        <xdr:cNvPr id="22" name="Rectangle 21">
          <a:hlinkClick xmlns:r="http://schemas.openxmlformats.org/officeDocument/2006/relationships" r:id="rId17"/>
          <a:extLst>
            <a:ext uri="{FF2B5EF4-FFF2-40B4-BE49-F238E27FC236}">
              <a16:creationId xmlns:a16="http://schemas.microsoft.com/office/drawing/2014/main" id="{CF70AD9C-A272-455C-ACA0-33DDEE87496D}"/>
            </a:ext>
          </a:extLst>
        </xdr:cNvPr>
        <xdr:cNvSpPr/>
      </xdr:nvSpPr>
      <xdr:spPr>
        <a:xfrm>
          <a:off x="3740150" y="1435100"/>
          <a:ext cx="781050" cy="336550"/>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050">
              <a:solidFill>
                <a:schemeClr val="tx1"/>
              </a:solidFill>
            </a:rPr>
            <a:t>Recycled 7</a:t>
          </a:r>
        </a:p>
      </xdr:txBody>
    </xdr:sp>
    <xdr:clientData/>
  </xdr:twoCellAnchor>
  <xdr:twoCellAnchor>
    <xdr:from>
      <xdr:col>6</xdr:col>
      <xdr:colOff>82550</xdr:colOff>
      <xdr:row>9</xdr:row>
      <xdr:rowOff>146050</xdr:rowOff>
    </xdr:from>
    <xdr:to>
      <xdr:col>7</xdr:col>
      <xdr:colOff>254000</xdr:colOff>
      <xdr:row>11</xdr:row>
      <xdr:rowOff>114300</xdr:rowOff>
    </xdr:to>
    <xdr:sp macro="" textlink="">
      <xdr:nvSpPr>
        <xdr:cNvPr id="23" name="Rectangle 22">
          <a:hlinkClick xmlns:r="http://schemas.openxmlformats.org/officeDocument/2006/relationships" r:id="rId18"/>
          <a:extLst>
            <a:ext uri="{FF2B5EF4-FFF2-40B4-BE49-F238E27FC236}">
              <a16:creationId xmlns:a16="http://schemas.microsoft.com/office/drawing/2014/main" id="{EC517692-4806-492E-AD67-DE3D0EC9B0C3}"/>
            </a:ext>
          </a:extLst>
        </xdr:cNvPr>
        <xdr:cNvSpPr/>
      </xdr:nvSpPr>
      <xdr:spPr>
        <a:xfrm>
          <a:off x="3740150" y="1854200"/>
          <a:ext cx="781050" cy="336550"/>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Coir 1</a:t>
          </a:r>
        </a:p>
      </xdr:txBody>
    </xdr:sp>
    <xdr:clientData/>
  </xdr:twoCellAnchor>
  <xdr:twoCellAnchor>
    <xdr:from>
      <xdr:col>6</xdr:col>
      <xdr:colOff>63500</xdr:colOff>
      <xdr:row>12</xdr:row>
      <xdr:rowOff>25400</xdr:rowOff>
    </xdr:from>
    <xdr:to>
      <xdr:col>7</xdr:col>
      <xdr:colOff>234950</xdr:colOff>
      <xdr:row>13</xdr:row>
      <xdr:rowOff>177800</xdr:rowOff>
    </xdr:to>
    <xdr:sp macro="" textlink="">
      <xdr:nvSpPr>
        <xdr:cNvPr id="24" name="Rectangle 23">
          <a:hlinkClick xmlns:r="http://schemas.openxmlformats.org/officeDocument/2006/relationships" r:id="rId19"/>
          <a:extLst>
            <a:ext uri="{FF2B5EF4-FFF2-40B4-BE49-F238E27FC236}">
              <a16:creationId xmlns:a16="http://schemas.microsoft.com/office/drawing/2014/main" id="{9FFC0547-5250-4137-83D3-0D7FC357EA85}"/>
            </a:ext>
          </a:extLst>
        </xdr:cNvPr>
        <xdr:cNvSpPr/>
      </xdr:nvSpPr>
      <xdr:spPr>
        <a:xfrm>
          <a:off x="3721100" y="2286000"/>
          <a:ext cx="781050" cy="336550"/>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Coir 2</a:t>
          </a:r>
        </a:p>
      </xdr:txBody>
    </xdr:sp>
    <xdr:clientData/>
  </xdr:twoCellAnchor>
  <xdr:twoCellAnchor>
    <xdr:from>
      <xdr:col>6</xdr:col>
      <xdr:colOff>69850</xdr:colOff>
      <xdr:row>14</xdr:row>
      <xdr:rowOff>50800</xdr:rowOff>
    </xdr:from>
    <xdr:to>
      <xdr:col>7</xdr:col>
      <xdr:colOff>241300</xdr:colOff>
      <xdr:row>16</xdr:row>
      <xdr:rowOff>19050</xdr:rowOff>
    </xdr:to>
    <xdr:sp macro="" textlink="">
      <xdr:nvSpPr>
        <xdr:cNvPr id="25" name="Rectangle 24">
          <a:hlinkClick xmlns:r="http://schemas.openxmlformats.org/officeDocument/2006/relationships" r:id="rId20"/>
          <a:extLst>
            <a:ext uri="{FF2B5EF4-FFF2-40B4-BE49-F238E27FC236}">
              <a16:creationId xmlns:a16="http://schemas.microsoft.com/office/drawing/2014/main" id="{68BF643B-4B5B-4EE8-BC76-46BAAAB1FB1F}"/>
            </a:ext>
          </a:extLst>
        </xdr:cNvPr>
        <xdr:cNvSpPr/>
      </xdr:nvSpPr>
      <xdr:spPr>
        <a:xfrm>
          <a:off x="3727450" y="2679700"/>
          <a:ext cx="781050" cy="336550"/>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Coir 3</a:t>
          </a:r>
        </a:p>
      </xdr:txBody>
    </xdr:sp>
    <xdr:clientData/>
  </xdr:twoCellAnchor>
  <xdr:twoCellAnchor>
    <xdr:from>
      <xdr:col>7</xdr:col>
      <xdr:colOff>412750</xdr:colOff>
      <xdr:row>5</xdr:row>
      <xdr:rowOff>50800</xdr:rowOff>
    </xdr:from>
    <xdr:to>
      <xdr:col>8</xdr:col>
      <xdr:colOff>584200</xdr:colOff>
      <xdr:row>7</xdr:row>
      <xdr:rowOff>19050</xdr:rowOff>
    </xdr:to>
    <xdr:sp macro="" textlink="">
      <xdr:nvSpPr>
        <xdr:cNvPr id="26" name="Rectangle 25">
          <a:hlinkClick xmlns:r="http://schemas.openxmlformats.org/officeDocument/2006/relationships" r:id="rId21"/>
          <a:extLst>
            <a:ext uri="{FF2B5EF4-FFF2-40B4-BE49-F238E27FC236}">
              <a16:creationId xmlns:a16="http://schemas.microsoft.com/office/drawing/2014/main" id="{8595F388-931C-4C14-8C95-998EE399174E}"/>
            </a:ext>
          </a:extLst>
        </xdr:cNvPr>
        <xdr:cNvSpPr/>
      </xdr:nvSpPr>
      <xdr:spPr>
        <a:xfrm>
          <a:off x="4679950" y="1022350"/>
          <a:ext cx="781050" cy="336550"/>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Coir 4</a:t>
          </a:r>
        </a:p>
      </xdr:txBody>
    </xdr:sp>
    <xdr:clientData/>
  </xdr:twoCellAnchor>
  <xdr:twoCellAnchor>
    <xdr:from>
      <xdr:col>7</xdr:col>
      <xdr:colOff>419100</xdr:colOff>
      <xdr:row>7</xdr:row>
      <xdr:rowOff>95250</xdr:rowOff>
    </xdr:from>
    <xdr:to>
      <xdr:col>8</xdr:col>
      <xdr:colOff>590550</xdr:colOff>
      <xdr:row>9</xdr:row>
      <xdr:rowOff>63500</xdr:rowOff>
    </xdr:to>
    <xdr:sp macro="" textlink="">
      <xdr:nvSpPr>
        <xdr:cNvPr id="27" name="Rectangle 26">
          <a:hlinkClick xmlns:r="http://schemas.openxmlformats.org/officeDocument/2006/relationships" r:id="rId22"/>
          <a:extLst>
            <a:ext uri="{FF2B5EF4-FFF2-40B4-BE49-F238E27FC236}">
              <a16:creationId xmlns:a16="http://schemas.microsoft.com/office/drawing/2014/main" id="{67C005C4-A223-41E6-894B-2E51CA3517E8}"/>
            </a:ext>
          </a:extLst>
        </xdr:cNvPr>
        <xdr:cNvSpPr/>
      </xdr:nvSpPr>
      <xdr:spPr>
        <a:xfrm>
          <a:off x="4686300" y="1435100"/>
          <a:ext cx="781050" cy="336550"/>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Coir 5</a:t>
          </a:r>
        </a:p>
      </xdr:txBody>
    </xdr:sp>
    <xdr:clientData/>
  </xdr:twoCellAnchor>
  <xdr:twoCellAnchor>
    <xdr:from>
      <xdr:col>7</xdr:col>
      <xdr:colOff>419100</xdr:colOff>
      <xdr:row>9</xdr:row>
      <xdr:rowOff>127000</xdr:rowOff>
    </xdr:from>
    <xdr:to>
      <xdr:col>8</xdr:col>
      <xdr:colOff>590550</xdr:colOff>
      <xdr:row>11</xdr:row>
      <xdr:rowOff>95250</xdr:rowOff>
    </xdr:to>
    <xdr:sp macro="" textlink="">
      <xdr:nvSpPr>
        <xdr:cNvPr id="28" name="Rectangle 27">
          <a:hlinkClick xmlns:r="http://schemas.openxmlformats.org/officeDocument/2006/relationships" r:id="rId23"/>
          <a:extLst>
            <a:ext uri="{FF2B5EF4-FFF2-40B4-BE49-F238E27FC236}">
              <a16:creationId xmlns:a16="http://schemas.microsoft.com/office/drawing/2014/main" id="{FC8FA294-0DA8-4B01-A414-590C585FE13B}"/>
            </a:ext>
          </a:extLst>
        </xdr:cNvPr>
        <xdr:cNvSpPr/>
      </xdr:nvSpPr>
      <xdr:spPr>
        <a:xfrm>
          <a:off x="4686300" y="1835150"/>
          <a:ext cx="781050" cy="336550"/>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Peat</a:t>
          </a:r>
          <a:r>
            <a:rPr lang="en-GB" sz="1100" baseline="0"/>
            <a:t> 1</a:t>
          </a:r>
          <a:endParaRPr lang="en-GB" sz="1100"/>
        </a:p>
      </xdr:txBody>
    </xdr:sp>
    <xdr:clientData/>
  </xdr:twoCellAnchor>
  <xdr:twoCellAnchor>
    <xdr:from>
      <xdr:col>7</xdr:col>
      <xdr:colOff>419100</xdr:colOff>
      <xdr:row>11</xdr:row>
      <xdr:rowOff>177800</xdr:rowOff>
    </xdr:from>
    <xdr:to>
      <xdr:col>8</xdr:col>
      <xdr:colOff>590550</xdr:colOff>
      <xdr:row>13</xdr:row>
      <xdr:rowOff>146050</xdr:rowOff>
    </xdr:to>
    <xdr:sp macro="" textlink="">
      <xdr:nvSpPr>
        <xdr:cNvPr id="29" name="Rectangle 28">
          <a:hlinkClick xmlns:r="http://schemas.openxmlformats.org/officeDocument/2006/relationships" r:id="rId24"/>
          <a:extLst>
            <a:ext uri="{FF2B5EF4-FFF2-40B4-BE49-F238E27FC236}">
              <a16:creationId xmlns:a16="http://schemas.microsoft.com/office/drawing/2014/main" id="{537A1B59-FD70-4BFF-8E3D-851E2B898AC9}"/>
            </a:ext>
          </a:extLst>
        </xdr:cNvPr>
        <xdr:cNvSpPr/>
      </xdr:nvSpPr>
      <xdr:spPr>
        <a:xfrm>
          <a:off x="4686300" y="2254250"/>
          <a:ext cx="781050" cy="336550"/>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Peat 2</a:t>
          </a:r>
        </a:p>
      </xdr:txBody>
    </xdr:sp>
    <xdr:clientData/>
  </xdr:twoCellAnchor>
  <xdr:twoCellAnchor>
    <xdr:from>
      <xdr:col>7</xdr:col>
      <xdr:colOff>412750</xdr:colOff>
      <xdr:row>14</xdr:row>
      <xdr:rowOff>50800</xdr:rowOff>
    </xdr:from>
    <xdr:to>
      <xdr:col>8</xdr:col>
      <xdr:colOff>584200</xdr:colOff>
      <xdr:row>16</xdr:row>
      <xdr:rowOff>19050</xdr:rowOff>
    </xdr:to>
    <xdr:sp macro="" textlink="">
      <xdr:nvSpPr>
        <xdr:cNvPr id="30" name="Rectangle 29">
          <a:hlinkClick xmlns:r="http://schemas.openxmlformats.org/officeDocument/2006/relationships" r:id="rId25"/>
          <a:extLst>
            <a:ext uri="{FF2B5EF4-FFF2-40B4-BE49-F238E27FC236}">
              <a16:creationId xmlns:a16="http://schemas.microsoft.com/office/drawing/2014/main" id="{43C37CBF-2F5E-4E6C-8928-B513D89845A2}"/>
            </a:ext>
          </a:extLst>
        </xdr:cNvPr>
        <xdr:cNvSpPr/>
      </xdr:nvSpPr>
      <xdr:spPr>
        <a:xfrm>
          <a:off x="4679950" y="2679700"/>
          <a:ext cx="781050" cy="336550"/>
        </a:xfrm>
        <a:prstGeom prst="rect">
          <a:avLst/>
        </a:prstGeom>
        <a:solidFill>
          <a:srgbClr val="00206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Peat 3</a:t>
          </a:r>
        </a:p>
      </xdr:txBody>
    </xdr:sp>
    <xdr:clientData/>
  </xdr:twoCellAnchor>
  <xdr:twoCellAnchor>
    <xdr:from>
      <xdr:col>9</xdr:col>
      <xdr:colOff>158750</xdr:colOff>
      <xdr:row>5</xdr:row>
      <xdr:rowOff>44450</xdr:rowOff>
    </xdr:from>
    <xdr:to>
      <xdr:col>10</xdr:col>
      <xdr:colOff>330200</xdr:colOff>
      <xdr:row>7</xdr:row>
      <xdr:rowOff>12700</xdr:rowOff>
    </xdr:to>
    <xdr:sp macro="" textlink="">
      <xdr:nvSpPr>
        <xdr:cNvPr id="31" name="Rectangle 30">
          <a:hlinkClick xmlns:r="http://schemas.openxmlformats.org/officeDocument/2006/relationships" r:id="rId26"/>
          <a:extLst>
            <a:ext uri="{FF2B5EF4-FFF2-40B4-BE49-F238E27FC236}">
              <a16:creationId xmlns:a16="http://schemas.microsoft.com/office/drawing/2014/main" id="{BBA83791-D5F5-43B2-80EF-09C1E68E26F8}"/>
            </a:ext>
          </a:extLst>
        </xdr:cNvPr>
        <xdr:cNvSpPr/>
      </xdr:nvSpPr>
      <xdr:spPr>
        <a:xfrm>
          <a:off x="5645150" y="1016000"/>
          <a:ext cx="781050" cy="3365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 1</a:t>
          </a:r>
        </a:p>
      </xdr:txBody>
    </xdr:sp>
    <xdr:clientData/>
  </xdr:twoCellAnchor>
  <xdr:twoCellAnchor>
    <xdr:from>
      <xdr:col>9</xdr:col>
      <xdr:colOff>165100</xdr:colOff>
      <xdr:row>7</xdr:row>
      <xdr:rowOff>88900</xdr:rowOff>
    </xdr:from>
    <xdr:to>
      <xdr:col>10</xdr:col>
      <xdr:colOff>336550</xdr:colOff>
      <xdr:row>9</xdr:row>
      <xdr:rowOff>57150</xdr:rowOff>
    </xdr:to>
    <xdr:sp macro="" textlink="">
      <xdr:nvSpPr>
        <xdr:cNvPr id="32" name="Rectangle 31">
          <a:hlinkClick xmlns:r="http://schemas.openxmlformats.org/officeDocument/2006/relationships" r:id="rId27"/>
          <a:extLst>
            <a:ext uri="{FF2B5EF4-FFF2-40B4-BE49-F238E27FC236}">
              <a16:creationId xmlns:a16="http://schemas.microsoft.com/office/drawing/2014/main" id="{454582ED-38E2-452F-9842-D78E64E5A5C4}"/>
            </a:ext>
          </a:extLst>
        </xdr:cNvPr>
        <xdr:cNvSpPr/>
      </xdr:nvSpPr>
      <xdr:spPr>
        <a:xfrm>
          <a:off x="5651500" y="1428750"/>
          <a:ext cx="781050" cy="3365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a:t>
          </a:r>
          <a:r>
            <a:rPr lang="en-GB" sz="1100" baseline="0">
              <a:solidFill>
                <a:schemeClr val="tx1"/>
              </a:solidFill>
            </a:rPr>
            <a:t> 2</a:t>
          </a:r>
          <a:endParaRPr lang="en-GB" sz="1100">
            <a:solidFill>
              <a:schemeClr val="tx1"/>
            </a:solidFill>
          </a:endParaRPr>
        </a:p>
      </xdr:txBody>
    </xdr:sp>
    <xdr:clientData/>
  </xdr:twoCellAnchor>
  <xdr:twoCellAnchor>
    <xdr:from>
      <xdr:col>9</xdr:col>
      <xdr:colOff>165100</xdr:colOff>
      <xdr:row>9</xdr:row>
      <xdr:rowOff>139700</xdr:rowOff>
    </xdr:from>
    <xdr:to>
      <xdr:col>10</xdr:col>
      <xdr:colOff>336550</xdr:colOff>
      <xdr:row>11</xdr:row>
      <xdr:rowOff>107950</xdr:rowOff>
    </xdr:to>
    <xdr:sp macro="" textlink="">
      <xdr:nvSpPr>
        <xdr:cNvPr id="33" name="Rectangle 32">
          <a:hlinkClick xmlns:r="http://schemas.openxmlformats.org/officeDocument/2006/relationships" r:id="rId28"/>
          <a:extLst>
            <a:ext uri="{FF2B5EF4-FFF2-40B4-BE49-F238E27FC236}">
              <a16:creationId xmlns:a16="http://schemas.microsoft.com/office/drawing/2014/main" id="{93B5C1B1-EBB4-410F-9D0E-49BC0166BBAD}"/>
            </a:ext>
          </a:extLst>
        </xdr:cNvPr>
        <xdr:cNvSpPr/>
      </xdr:nvSpPr>
      <xdr:spPr>
        <a:xfrm>
          <a:off x="5651500" y="1847850"/>
          <a:ext cx="781050" cy="3365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 3</a:t>
          </a:r>
        </a:p>
      </xdr:txBody>
    </xdr:sp>
    <xdr:clientData/>
  </xdr:twoCellAnchor>
  <xdr:twoCellAnchor>
    <xdr:from>
      <xdr:col>9</xdr:col>
      <xdr:colOff>146050</xdr:colOff>
      <xdr:row>12</xdr:row>
      <xdr:rowOff>19050</xdr:rowOff>
    </xdr:from>
    <xdr:to>
      <xdr:col>10</xdr:col>
      <xdr:colOff>317500</xdr:colOff>
      <xdr:row>13</xdr:row>
      <xdr:rowOff>171450</xdr:rowOff>
    </xdr:to>
    <xdr:sp macro="" textlink="">
      <xdr:nvSpPr>
        <xdr:cNvPr id="34" name="Rectangle 33">
          <a:hlinkClick xmlns:r="http://schemas.openxmlformats.org/officeDocument/2006/relationships" r:id="rId29"/>
          <a:extLst>
            <a:ext uri="{FF2B5EF4-FFF2-40B4-BE49-F238E27FC236}">
              <a16:creationId xmlns:a16="http://schemas.microsoft.com/office/drawing/2014/main" id="{F00B7703-944E-484A-BB31-284311CA3DB3}"/>
            </a:ext>
          </a:extLst>
        </xdr:cNvPr>
        <xdr:cNvSpPr/>
      </xdr:nvSpPr>
      <xdr:spPr>
        <a:xfrm>
          <a:off x="5632450" y="2279650"/>
          <a:ext cx="781050" cy="3365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 4</a:t>
          </a:r>
        </a:p>
      </xdr:txBody>
    </xdr:sp>
    <xdr:clientData/>
  </xdr:twoCellAnchor>
  <xdr:twoCellAnchor>
    <xdr:from>
      <xdr:col>10</xdr:col>
      <xdr:colOff>547514</xdr:colOff>
      <xdr:row>12</xdr:row>
      <xdr:rowOff>23286</xdr:rowOff>
    </xdr:from>
    <xdr:to>
      <xdr:col>12</xdr:col>
      <xdr:colOff>112187</xdr:colOff>
      <xdr:row>13</xdr:row>
      <xdr:rowOff>174981</xdr:rowOff>
    </xdr:to>
    <xdr:sp macro="" textlink="">
      <xdr:nvSpPr>
        <xdr:cNvPr id="35" name="Rectangle 34">
          <a:hlinkClick xmlns:r="http://schemas.openxmlformats.org/officeDocument/2006/relationships" r:id="rId30"/>
          <a:extLst>
            <a:ext uri="{FF2B5EF4-FFF2-40B4-BE49-F238E27FC236}">
              <a16:creationId xmlns:a16="http://schemas.microsoft.com/office/drawing/2014/main" id="{A74D5983-9686-41C8-B017-BDCDB8AF110C}"/>
            </a:ext>
          </a:extLst>
        </xdr:cNvPr>
        <xdr:cNvSpPr/>
      </xdr:nvSpPr>
      <xdr:spPr>
        <a:xfrm>
          <a:off x="6615292" y="2281064"/>
          <a:ext cx="778228" cy="335139"/>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AgCrops 1</a:t>
          </a:r>
        </a:p>
      </xdr:txBody>
    </xdr:sp>
    <xdr:clientData/>
  </xdr:twoCellAnchor>
  <xdr:twoCellAnchor>
    <xdr:from>
      <xdr:col>10</xdr:col>
      <xdr:colOff>575016</xdr:colOff>
      <xdr:row>14</xdr:row>
      <xdr:rowOff>36700</xdr:rowOff>
    </xdr:from>
    <xdr:to>
      <xdr:col>12</xdr:col>
      <xdr:colOff>136866</xdr:colOff>
      <xdr:row>16</xdr:row>
      <xdr:rowOff>4950</xdr:rowOff>
    </xdr:to>
    <xdr:sp macro="" textlink="">
      <xdr:nvSpPr>
        <xdr:cNvPr id="36" name="Rectangle 35">
          <a:hlinkClick xmlns:r="http://schemas.openxmlformats.org/officeDocument/2006/relationships" r:id="rId31"/>
          <a:extLst>
            <a:ext uri="{FF2B5EF4-FFF2-40B4-BE49-F238E27FC236}">
              <a16:creationId xmlns:a16="http://schemas.microsoft.com/office/drawing/2014/main" id="{E60BEE90-57BE-48DA-A611-9CCE7E600681}"/>
            </a:ext>
          </a:extLst>
        </xdr:cNvPr>
        <xdr:cNvSpPr/>
      </xdr:nvSpPr>
      <xdr:spPr>
        <a:xfrm>
          <a:off x="6642794" y="2661367"/>
          <a:ext cx="775405" cy="335139"/>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AgCrops 2</a:t>
          </a:r>
        </a:p>
      </xdr:txBody>
    </xdr:sp>
    <xdr:clientData/>
  </xdr:twoCellAnchor>
  <xdr:twoCellAnchor>
    <xdr:from>
      <xdr:col>12</xdr:col>
      <xdr:colOff>306209</xdr:colOff>
      <xdr:row>5</xdr:row>
      <xdr:rowOff>59972</xdr:rowOff>
    </xdr:from>
    <xdr:to>
      <xdr:col>13</xdr:col>
      <xdr:colOff>474836</xdr:colOff>
      <xdr:row>7</xdr:row>
      <xdr:rowOff>28221</xdr:rowOff>
    </xdr:to>
    <xdr:sp macro="" textlink="">
      <xdr:nvSpPr>
        <xdr:cNvPr id="37" name="Rectangle 36">
          <a:hlinkClick xmlns:r="http://schemas.openxmlformats.org/officeDocument/2006/relationships" r:id="rId32"/>
          <a:extLst>
            <a:ext uri="{FF2B5EF4-FFF2-40B4-BE49-F238E27FC236}">
              <a16:creationId xmlns:a16="http://schemas.microsoft.com/office/drawing/2014/main" id="{255FC125-B4C7-406E-A8BD-6319EEBAAED9}"/>
            </a:ext>
          </a:extLst>
        </xdr:cNvPr>
        <xdr:cNvSpPr/>
      </xdr:nvSpPr>
      <xdr:spPr>
        <a:xfrm>
          <a:off x="7587542" y="1033639"/>
          <a:ext cx="775405" cy="335138"/>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AgCrops 3</a:t>
          </a:r>
        </a:p>
      </xdr:txBody>
    </xdr:sp>
    <xdr:clientData/>
  </xdr:twoCellAnchor>
  <xdr:twoCellAnchor>
    <xdr:from>
      <xdr:col>12</xdr:col>
      <xdr:colOff>306209</xdr:colOff>
      <xdr:row>7</xdr:row>
      <xdr:rowOff>91721</xdr:rowOff>
    </xdr:from>
    <xdr:to>
      <xdr:col>13</xdr:col>
      <xdr:colOff>474836</xdr:colOff>
      <xdr:row>9</xdr:row>
      <xdr:rowOff>59972</xdr:rowOff>
    </xdr:to>
    <xdr:sp macro="" textlink="">
      <xdr:nvSpPr>
        <xdr:cNvPr id="38" name="Rectangle 37">
          <a:hlinkClick xmlns:r="http://schemas.openxmlformats.org/officeDocument/2006/relationships" r:id="rId33"/>
          <a:extLst>
            <a:ext uri="{FF2B5EF4-FFF2-40B4-BE49-F238E27FC236}">
              <a16:creationId xmlns:a16="http://schemas.microsoft.com/office/drawing/2014/main" id="{308037E9-7B4E-4E08-80A2-12DCBF33AFFB}"/>
            </a:ext>
          </a:extLst>
        </xdr:cNvPr>
        <xdr:cNvSpPr/>
      </xdr:nvSpPr>
      <xdr:spPr>
        <a:xfrm>
          <a:off x="7587542" y="1432277"/>
          <a:ext cx="775405" cy="335139"/>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AgCrops 4</a:t>
          </a:r>
        </a:p>
      </xdr:txBody>
    </xdr:sp>
    <xdr:clientData/>
  </xdr:twoCellAnchor>
  <xdr:twoCellAnchor>
    <xdr:from>
      <xdr:col>12</xdr:col>
      <xdr:colOff>306209</xdr:colOff>
      <xdr:row>9</xdr:row>
      <xdr:rowOff>142522</xdr:rowOff>
    </xdr:from>
    <xdr:to>
      <xdr:col>13</xdr:col>
      <xdr:colOff>474836</xdr:colOff>
      <xdr:row>11</xdr:row>
      <xdr:rowOff>110772</xdr:rowOff>
    </xdr:to>
    <xdr:sp macro="" textlink="">
      <xdr:nvSpPr>
        <xdr:cNvPr id="39" name="Rectangle 38">
          <a:hlinkClick xmlns:r="http://schemas.openxmlformats.org/officeDocument/2006/relationships" r:id="rId34"/>
          <a:extLst>
            <a:ext uri="{FF2B5EF4-FFF2-40B4-BE49-F238E27FC236}">
              <a16:creationId xmlns:a16="http://schemas.microsoft.com/office/drawing/2014/main" id="{F1D0EA06-7021-4EB1-AC86-E323BDBB5EC7}"/>
            </a:ext>
          </a:extLst>
        </xdr:cNvPr>
        <xdr:cNvSpPr/>
      </xdr:nvSpPr>
      <xdr:spPr>
        <a:xfrm>
          <a:off x="7587542" y="1849966"/>
          <a:ext cx="775405" cy="335139"/>
        </a:xfrm>
        <a:prstGeom prst="rect">
          <a:avLst/>
        </a:prstGeom>
        <a:solidFill>
          <a:schemeClr val="accent6">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AgCrops 5</a:t>
          </a:r>
        </a:p>
      </xdr:txBody>
    </xdr:sp>
    <xdr:clientData/>
  </xdr:twoCellAnchor>
  <xdr:twoCellAnchor>
    <xdr:from>
      <xdr:col>12</xdr:col>
      <xdr:colOff>299859</xdr:colOff>
      <xdr:row>12</xdr:row>
      <xdr:rowOff>15522</xdr:rowOff>
    </xdr:from>
    <xdr:to>
      <xdr:col>13</xdr:col>
      <xdr:colOff>468486</xdr:colOff>
      <xdr:row>13</xdr:row>
      <xdr:rowOff>167217</xdr:rowOff>
    </xdr:to>
    <xdr:sp macro="" textlink="">
      <xdr:nvSpPr>
        <xdr:cNvPr id="40" name="Rectangle 39">
          <a:hlinkClick xmlns:r="http://schemas.openxmlformats.org/officeDocument/2006/relationships" r:id="rId35"/>
          <a:extLst>
            <a:ext uri="{FF2B5EF4-FFF2-40B4-BE49-F238E27FC236}">
              <a16:creationId xmlns:a16="http://schemas.microsoft.com/office/drawing/2014/main" id="{0E4C06F8-9872-478A-AA99-FF46484068EF}"/>
            </a:ext>
          </a:extLst>
        </xdr:cNvPr>
        <xdr:cNvSpPr/>
      </xdr:nvSpPr>
      <xdr:spPr>
        <a:xfrm>
          <a:off x="7581192" y="2273300"/>
          <a:ext cx="775405" cy="335139"/>
        </a:xfrm>
        <a:prstGeom prst="rect">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Bracken</a:t>
          </a:r>
          <a:r>
            <a:rPr lang="en-GB" sz="1100"/>
            <a:t> </a:t>
          </a:r>
          <a:r>
            <a:rPr lang="en-GB" sz="1100">
              <a:solidFill>
                <a:schemeClr val="tx1"/>
              </a:solidFill>
            </a:rPr>
            <a:t>1</a:t>
          </a:r>
        </a:p>
      </xdr:txBody>
    </xdr:sp>
    <xdr:clientData/>
  </xdr:twoCellAnchor>
  <xdr:twoCellAnchor>
    <xdr:from>
      <xdr:col>12</xdr:col>
      <xdr:colOff>306925</xdr:colOff>
      <xdr:row>14</xdr:row>
      <xdr:rowOff>51506</xdr:rowOff>
    </xdr:from>
    <xdr:to>
      <xdr:col>13</xdr:col>
      <xdr:colOff>478375</xdr:colOff>
      <xdr:row>16</xdr:row>
      <xdr:rowOff>19756</xdr:rowOff>
    </xdr:to>
    <xdr:sp macro="" textlink="">
      <xdr:nvSpPr>
        <xdr:cNvPr id="41" name="Rectangle 40">
          <a:hlinkClick xmlns:r="http://schemas.openxmlformats.org/officeDocument/2006/relationships" r:id="rId36"/>
          <a:extLst>
            <a:ext uri="{FF2B5EF4-FFF2-40B4-BE49-F238E27FC236}">
              <a16:creationId xmlns:a16="http://schemas.microsoft.com/office/drawing/2014/main" id="{550D8660-A427-47AD-A708-7D14AEFCD2F2}"/>
            </a:ext>
          </a:extLst>
        </xdr:cNvPr>
        <xdr:cNvSpPr/>
      </xdr:nvSpPr>
      <xdr:spPr>
        <a:xfrm>
          <a:off x="7588258" y="2676173"/>
          <a:ext cx="778228" cy="335139"/>
        </a:xfrm>
        <a:prstGeom prst="rect">
          <a:avLst/>
        </a:prstGeom>
        <a:solidFill>
          <a:schemeClr val="accent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Cork 1</a:t>
          </a:r>
        </a:p>
      </xdr:txBody>
    </xdr:sp>
    <xdr:clientData/>
  </xdr:twoCellAnchor>
  <xdr:twoCellAnchor>
    <xdr:from>
      <xdr:col>14</xdr:col>
      <xdr:colOff>45162</xdr:colOff>
      <xdr:row>5</xdr:row>
      <xdr:rowOff>60678</xdr:rowOff>
    </xdr:from>
    <xdr:to>
      <xdr:col>15</xdr:col>
      <xdr:colOff>216612</xdr:colOff>
      <xdr:row>7</xdr:row>
      <xdr:rowOff>28927</xdr:rowOff>
    </xdr:to>
    <xdr:sp macro="" textlink="">
      <xdr:nvSpPr>
        <xdr:cNvPr id="42" name="Rectangle 41">
          <a:hlinkClick xmlns:r="http://schemas.openxmlformats.org/officeDocument/2006/relationships" r:id="rId37"/>
          <a:extLst>
            <a:ext uri="{FF2B5EF4-FFF2-40B4-BE49-F238E27FC236}">
              <a16:creationId xmlns:a16="http://schemas.microsoft.com/office/drawing/2014/main" id="{77118BC5-D0E4-4252-BBCD-ED20A41DBD5C}"/>
            </a:ext>
          </a:extLst>
        </xdr:cNvPr>
        <xdr:cNvSpPr/>
      </xdr:nvSpPr>
      <xdr:spPr>
        <a:xfrm>
          <a:off x="8540051" y="1034345"/>
          <a:ext cx="778228" cy="335138"/>
        </a:xfrm>
        <a:prstGeom prst="rect">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Wool 1</a:t>
          </a:r>
        </a:p>
      </xdr:txBody>
    </xdr:sp>
    <xdr:clientData/>
  </xdr:twoCellAnchor>
  <xdr:twoCellAnchor>
    <xdr:from>
      <xdr:col>14</xdr:col>
      <xdr:colOff>45162</xdr:colOff>
      <xdr:row>9</xdr:row>
      <xdr:rowOff>139704</xdr:rowOff>
    </xdr:from>
    <xdr:to>
      <xdr:col>15</xdr:col>
      <xdr:colOff>216612</xdr:colOff>
      <xdr:row>11</xdr:row>
      <xdr:rowOff>107954</xdr:rowOff>
    </xdr:to>
    <xdr:sp macro="" textlink="">
      <xdr:nvSpPr>
        <xdr:cNvPr id="43" name="Rectangle 42">
          <a:hlinkClick xmlns:r="http://schemas.openxmlformats.org/officeDocument/2006/relationships" r:id="rId38"/>
          <a:extLst>
            <a:ext uri="{FF2B5EF4-FFF2-40B4-BE49-F238E27FC236}">
              <a16:creationId xmlns:a16="http://schemas.microsoft.com/office/drawing/2014/main" id="{14AE972E-0A5D-4B48-8F69-6EF803525277}"/>
            </a:ext>
          </a:extLst>
        </xdr:cNvPr>
        <xdr:cNvSpPr/>
      </xdr:nvSpPr>
      <xdr:spPr>
        <a:xfrm>
          <a:off x="8540051" y="1847148"/>
          <a:ext cx="778228" cy="335139"/>
        </a:xfrm>
        <a:prstGeom prst="rect">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Any 1</a:t>
          </a:r>
        </a:p>
      </xdr:txBody>
    </xdr:sp>
    <xdr:clientData/>
  </xdr:twoCellAnchor>
  <xdr:twoCellAnchor>
    <xdr:from>
      <xdr:col>14</xdr:col>
      <xdr:colOff>26112</xdr:colOff>
      <xdr:row>12</xdr:row>
      <xdr:rowOff>19054</xdr:rowOff>
    </xdr:from>
    <xdr:to>
      <xdr:col>15</xdr:col>
      <xdr:colOff>197562</xdr:colOff>
      <xdr:row>13</xdr:row>
      <xdr:rowOff>171454</xdr:rowOff>
    </xdr:to>
    <xdr:sp macro="" textlink="">
      <xdr:nvSpPr>
        <xdr:cNvPr id="44" name="Rectangle 43">
          <a:hlinkClick xmlns:r="http://schemas.openxmlformats.org/officeDocument/2006/relationships" r:id="rId39"/>
          <a:extLst>
            <a:ext uri="{FF2B5EF4-FFF2-40B4-BE49-F238E27FC236}">
              <a16:creationId xmlns:a16="http://schemas.microsoft.com/office/drawing/2014/main" id="{F49F3C6D-97F8-444C-980B-6A850F9CA57A}"/>
            </a:ext>
          </a:extLst>
        </xdr:cNvPr>
        <xdr:cNvSpPr/>
      </xdr:nvSpPr>
      <xdr:spPr>
        <a:xfrm>
          <a:off x="8521001" y="2276832"/>
          <a:ext cx="778228" cy="335844"/>
        </a:xfrm>
        <a:prstGeom prst="rect">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Any 2</a:t>
          </a:r>
        </a:p>
      </xdr:txBody>
    </xdr:sp>
    <xdr:clientData/>
  </xdr:twoCellAnchor>
  <xdr:twoCellAnchor>
    <xdr:from>
      <xdr:col>14</xdr:col>
      <xdr:colOff>32462</xdr:colOff>
      <xdr:row>14</xdr:row>
      <xdr:rowOff>44454</xdr:rowOff>
    </xdr:from>
    <xdr:to>
      <xdr:col>15</xdr:col>
      <xdr:colOff>203912</xdr:colOff>
      <xdr:row>16</xdr:row>
      <xdr:rowOff>12704</xdr:rowOff>
    </xdr:to>
    <xdr:sp macro="" textlink="">
      <xdr:nvSpPr>
        <xdr:cNvPr id="45" name="Rectangle 44">
          <a:hlinkClick xmlns:r="http://schemas.openxmlformats.org/officeDocument/2006/relationships" r:id="rId40"/>
          <a:extLst>
            <a:ext uri="{FF2B5EF4-FFF2-40B4-BE49-F238E27FC236}">
              <a16:creationId xmlns:a16="http://schemas.microsoft.com/office/drawing/2014/main" id="{567F4EDF-5E51-47AD-9538-F1D858C82430}"/>
            </a:ext>
          </a:extLst>
        </xdr:cNvPr>
        <xdr:cNvSpPr/>
      </xdr:nvSpPr>
      <xdr:spPr>
        <a:xfrm>
          <a:off x="8527351" y="2669121"/>
          <a:ext cx="778228" cy="335139"/>
        </a:xfrm>
        <a:prstGeom prst="rect">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Any 3</a:t>
          </a:r>
        </a:p>
      </xdr:txBody>
    </xdr:sp>
    <xdr:clientData/>
  </xdr:twoCellAnchor>
  <xdr:twoCellAnchor>
    <xdr:from>
      <xdr:col>15</xdr:col>
      <xdr:colOff>365485</xdr:colOff>
      <xdr:row>5</xdr:row>
      <xdr:rowOff>71964</xdr:rowOff>
    </xdr:from>
    <xdr:to>
      <xdr:col>16</xdr:col>
      <xdr:colOff>534114</xdr:colOff>
      <xdr:row>7</xdr:row>
      <xdr:rowOff>40214</xdr:rowOff>
    </xdr:to>
    <xdr:sp macro="" textlink="">
      <xdr:nvSpPr>
        <xdr:cNvPr id="46" name="Rectangle 45">
          <a:hlinkClick xmlns:r="http://schemas.openxmlformats.org/officeDocument/2006/relationships" r:id="rId41"/>
          <a:extLst>
            <a:ext uri="{FF2B5EF4-FFF2-40B4-BE49-F238E27FC236}">
              <a16:creationId xmlns:a16="http://schemas.microsoft.com/office/drawing/2014/main" id="{7E8E5D0D-FB54-4FBE-9168-22C7DE2BEAEE}"/>
            </a:ext>
          </a:extLst>
        </xdr:cNvPr>
        <xdr:cNvSpPr/>
      </xdr:nvSpPr>
      <xdr:spPr>
        <a:xfrm>
          <a:off x="9467152" y="1045631"/>
          <a:ext cx="775406" cy="335139"/>
        </a:xfrm>
        <a:prstGeom prst="rect">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Any 4</a:t>
          </a:r>
        </a:p>
      </xdr:txBody>
    </xdr:sp>
    <xdr:clientData/>
  </xdr:twoCellAnchor>
  <xdr:twoCellAnchor>
    <xdr:from>
      <xdr:col>4</xdr:col>
      <xdr:colOff>458612</xdr:colOff>
      <xdr:row>18</xdr:row>
      <xdr:rowOff>161572</xdr:rowOff>
    </xdr:from>
    <xdr:to>
      <xdr:col>6</xdr:col>
      <xdr:colOff>313267</xdr:colOff>
      <xdr:row>21</xdr:row>
      <xdr:rowOff>105832</xdr:rowOff>
    </xdr:to>
    <xdr:sp macro="" textlink="">
      <xdr:nvSpPr>
        <xdr:cNvPr id="48" name="Rectangle 47">
          <a:hlinkClick xmlns:r="http://schemas.openxmlformats.org/officeDocument/2006/relationships" r:id="rId42"/>
          <a:extLst>
            <a:ext uri="{FF2B5EF4-FFF2-40B4-BE49-F238E27FC236}">
              <a16:creationId xmlns:a16="http://schemas.microsoft.com/office/drawing/2014/main" id="{5FEE5729-1521-40D5-A36A-65D9A82743C0}"/>
            </a:ext>
          </a:extLst>
        </xdr:cNvPr>
        <xdr:cNvSpPr/>
      </xdr:nvSpPr>
      <xdr:spPr>
        <a:xfrm>
          <a:off x="2885723" y="3520016"/>
          <a:ext cx="1068211" cy="494594"/>
        </a:xfrm>
        <a:prstGeom prst="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Ingredient</a:t>
          </a:r>
          <a:r>
            <a:rPr lang="en-GB" sz="1100" baseline="0"/>
            <a:t> comparator</a:t>
          </a:r>
          <a:endParaRPr lang="en-GB" sz="1100"/>
        </a:p>
      </xdr:txBody>
    </xdr:sp>
    <xdr:clientData/>
  </xdr:twoCellAnchor>
  <xdr:twoCellAnchor>
    <xdr:from>
      <xdr:col>8</xdr:col>
      <xdr:colOff>143934</xdr:colOff>
      <xdr:row>19</xdr:row>
      <xdr:rowOff>47977</xdr:rowOff>
    </xdr:from>
    <xdr:to>
      <xdr:col>9</xdr:col>
      <xdr:colOff>315384</xdr:colOff>
      <xdr:row>21</xdr:row>
      <xdr:rowOff>16227</xdr:rowOff>
    </xdr:to>
    <xdr:sp macro="" textlink="">
      <xdr:nvSpPr>
        <xdr:cNvPr id="49" name="Rectangle 48">
          <a:hlinkClick xmlns:r="http://schemas.openxmlformats.org/officeDocument/2006/relationships" r:id="rId43"/>
          <a:extLst>
            <a:ext uri="{FF2B5EF4-FFF2-40B4-BE49-F238E27FC236}">
              <a16:creationId xmlns:a16="http://schemas.microsoft.com/office/drawing/2014/main" id="{49B10A0E-AE0C-493E-8B17-0733A42B6065}"/>
            </a:ext>
          </a:extLst>
        </xdr:cNvPr>
        <xdr:cNvSpPr/>
      </xdr:nvSpPr>
      <xdr:spPr>
        <a:xfrm>
          <a:off x="4998156" y="3589866"/>
          <a:ext cx="778228" cy="335139"/>
        </a:xfrm>
        <a:prstGeom prst="rect">
          <a:avLst/>
        </a:prstGeom>
        <a:solidFill>
          <a:schemeClr val="accent6">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Mixes</a:t>
          </a:r>
        </a:p>
      </xdr:txBody>
    </xdr:sp>
    <xdr:clientData/>
  </xdr:twoCellAnchor>
  <xdr:twoCellAnchor>
    <xdr:from>
      <xdr:col>5</xdr:col>
      <xdr:colOff>197555</xdr:colOff>
      <xdr:row>17</xdr:row>
      <xdr:rowOff>21167</xdr:rowOff>
    </xdr:from>
    <xdr:to>
      <xdr:col>6</xdr:col>
      <xdr:colOff>0</xdr:colOff>
      <xdr:row>18</xdr:row>
      <xdr:rowOff>105834</xdr:rowOff>
    </xdr:to>
    <xdr:sp macro="" textlink="">
      <xdr:nvSpPr>
        <xdr:cNvPr id="56" name="Arrow: Down 55">
          <a:extLst>
            <a:ext uri="{FF2B5EF4-FFF2-40B4-BE49-F238E27FC236}">
              <a16:creationId xmlns:a16="http://schemas.microsoft.com/office/drawing/2014/main" id="{E271B0A6-6E44-C9F7-A1AC-12C8F0F16289}"/>
            </a:ext>
          </a:extLst>
        </xdr:cNvPr>
        <xdr:cNvSpPr/>
      </xdr:nvSpPr>
      <xdr:spPr>
        <a:xfrm>
          <a:off x="3231444" y="3196167"/>
          <a:ext cx="409223" cy="268111"/>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6</xdr:col>
      <xdr:colOff>508000</xdr:colOff>
      <xdr:row>19</xdr:row>
      <xdr:rowOff>91722</xdr:rowOff>
    </xdr:from>
    <xdr:to>
      <xdr:col>7</xdr:col>
      <xdr:colOff>585612</xdr:colOff>
      <xdr:row>20</xdr:row>
      <xdr:rowOff>162278</xdr:rowOff>
    </xdr:to>
    <xdr:sp macro="" textlink="">
      <xdr:nvSpPr>
        <xdr:cNvPr id="57" name="Arrow: Right 56">
          <a:extLst>
            <a:ext uri="{FF2B5EF4-FFF2-40B4-BE49-F238E27FC236}">
              <a16:creationId xmlns:a16="http://schemas.microsoft.com/office/drawing/2014/main" id="{135354A1-62FB-3276-9B7E-90E1B4C120E9}"/>
            </a:ext>
          </a:extLst>
        </xdr:cNvPr>
        <xdr:cNvSpPr/>
      </xdr:nvSpPr>
      <xdr:spPr>
        <a:xfrm>
          <a:off x="4148667" y="3633611"/>
          <a:ext cx="684389" cy="2540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557389</xdr:colOff>
      <xdr:row>0</xdr:row>
      <xdr:rowOff>49389</xdr:rowOff>
    </xdr:from>
    <xdr:to>
      <xdr:col>15</xdr:col>
      <xdr:colOff>289278</xdr:colOff>
      <xdr:row>1</xdr:row>
      <xdr:rowOff>84666</xdr:rowOff>
    </xdr:to>
    <xdr:sp macro="" textlink="">
      <xdr:nvSpPr>
        <xdr:cNvPr id="3" name="Rectangle 2">
          <a:hlinkClick xmlns:r="http://schemas.openxmlformats.org/officeDocument/2006/relationships" r:id="rId44"/>
          <a:extLst>
            <a:ext uri="{FF2B5EF4-FFF2-40B4-BE49-F238E27FC236}">
              <a16:creationId xmlns:a16="http://schemas.microsoft.com/office/drawing/2014/main" id="{9F75CF50-4CDA-78DE-0105-FAD8FF28D5C6}"/>
            </a:ext>
          </a:extLst>
        </xdr:cNvPr>
        <xdr:cNvSpPr/>
      </xdr:nvSpPr>
      <xdr:spPr>
        <a:xfrm>
          <a:off x="8445500" y="49389"/>
          <a:ext cx="945445" cy="26105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Instructions</a:t>
          </a:r>
        </a:p>
      </xdr:txBody>
    </xdr:sp>
    <xdr:clientData/>
  </xdr:twoCellAnchor>
  <xdr:twoCellAnchor>
    <xdr:from>
      <xdr:col>9</xdr:col>
      <xdr:colOff>157333</xdr:colOff>
      <xdr:row>14</xdr:row>
      <xdr:rowOff>50089</xdr:rowOff>
    </xdr:from>
    <xdr:to>
      <xdr:col>10</xdr:col>
      <xdr:colOff>328783</xdr:colOff>
      <xdr:row>16</xdr:row>
      <xdr:rowOff>19044</xdr:rowOff>
    </xdr:to>
    <xdr:sp macro="" textlink="">
      <xdr:nvSpPr>
        <xdr:cNvPr id="4" name="Rectangle 3">
          <a:hlinkClick xmlns:r="http://schemas.openxmlformats.org/officeDocument/2006/relationships" r:id="rId45"/>
          <a:extLst>
            <a:ext uri="{FF2B5EF4-FFF2-40B4-BE49-F238E27FC236}">
              <a16:creationId xmlns:a16="http://schemas.microsoft.com/office/drawing/2014/main" id="{FEDA29B6-47D0-4539-812C-F0204E0CD1B8}"/>
            </a:ext>
          </a:extLst>
        </xdr:cNvPr>
        <xdr:cNvSpPr/>
      </xdr:nvSpPr>
      <xdr:spPr>
        <a:xfrm>
          <a:off x="5618333" y="2674756"/>
          <a:ext cx="778228" cy="335844"/>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 5</a:t>
          </a:r>
        </a:p>
      </xdr:txBody>
    </xdr:sp>
    <xdr:clientData/>
  </xdr:twoCellAnchor>
  <xdr:twoCellAnchor>
    <xdr:from>
      <xdr:col>10</xdr:col>
      <xdr:colOff>556683</xdr:colOff>
      <xdr:row>7</xdr:row>
      <xdr:rowOff>96661</xdr:rowOff>
    </xdr:from>
    <xdr:to>
      <xdr:col>12</xdr:col>
      <xdr:colOff>121356</xdr:colOff>
      <xdr:row>9</xdr:row>
      <xdr:rowOff>65617</xdr:rowOff>
    </xdr:to>
    <xdr:sp macro="" textlink="">
      <xdr:nvSpPr>
        <xdr:cNvPr id="5" name="Rectangle 4">
          <a:hlinkClick xmlns:r="http://schemas.openxmlformats.org/officeDocument/2006/relationships" r:id="rId46"/>
          <a:extLst>
            <a:ext uri="{FF2B5EF4-FFF2-40B4-BE49-F238E27FC236}">
              <a16:creationId xmlns:a16="http://schemas.microsoft.com/office/drawing/2014/main" id="{29E22D51-5F14-481A-849C-8B912025A41E}"/>
            </a:ext>
          </a:extLst>
        </xdr:cNvPr>
        <xdr:cNvSpPr/>
      </xdr:nvSpPr>
      <xdr:spPr>
        <a:xfrm>
          <a:off x="6624461" y="1437217"/>
          <a:ext cx="778228" cy="335844"/>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 7</a:t>
          </a:r>
        </a:p>
      </xdr:txBody>
    </xdr:sp>
    <xdr:clientData/>
  </xdr:twoCellAnchor>
  <xdr:twoCellAnchor>
    <xdr:from>
      <xdr:col>10</xdr:col>
      <xdr:colOff>553861</xdr:colOff>
      <xdr:row>9</xdr:row>
      <xdr:rowOff>150284</xdr:rowOff>
    </xdr:from>
    <xdr:to>
      <xdr:col>12</xdr:col>
      <xdr:colOff>118534</xdr:colOff>
      <xdr:row>11</xdr:row>
      <xdr:rowOff>119239</xdr:rowOff>
    </xdr:to>
    <xdr:sp macro="" textlink="">
      <xdr:nvSpPr>
        <xdr:cNvPr id="6" name="Rectangle 5">
          <a:hlinkClick xmlns:r="http://schemas.openxmlformats.org/officeDocument/2006/relationships" r:id="rId47"/>
          <a:extLst>
            <a:ext uri="{FF2B5EF4-FFF2-40B4-BE49-F238E27FC236}">
              <a16:creationId xmlns:a16="http://schemas.microsoft.com/office/drawing/2014/main" id="{2F652EB9-DBF3-4969-A770-F13020F6155F}"/>
            </a:ext>
          </a:extLst>
        </xdr:cNvPr>
        <xdr:cNvSpPr/>
      </xdr:nvSpPr>
      <xdr:spPr>
        <a:xfrm>
          <a:off x="6621639" y="1857728"/>
          <a:ext cx="778228" cy="335844"/>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 8</a:t>
          </a:r>
        </a:p>
      </xdr:txBody>
    </xdr:sp>
    <xdr:clientData/>
  </xdr:twoCellAnchor>
  <xdr:twoCellAnchor>
    <xdr:from>
      <xdr:col>10</xdr:col>
      <xdr:colOff>549626</xdr:colOff>
      <xdr:row>5</xdr:row>
      <xdr:rowOff>47257</xdr:rowOff>
    </xdr:from>
    <xdr:to>
      <xdr:col>12</xdr:col>
      <xdr:colOff>114299</xdr:colOff>
      <xdr:row>7</xdr:row>
      <xdr:rowOff>16212</xdr:rowOff>
    </xdr:to>
    <xdr:sp macro="" textlink="">
      <xdr:nvSpPr>
        <xdr:cNvPr id="50" name="Rectangle 49">
          <a:hlinkClick xmlns:r="http://schemas.openxmlformats.org/officeDocument/2006/relationships" r:id="rId48"/>
          <a:extLst>
            <a:ext uri="{FF2B5EF4-FFF2-40B4-BE49-F238E27FC236}">
              <a16:creationId xmlns:a16="http://schemas.microsoft.com/office/drawing/2014/main" id="{89B23976-2642-4673-9A90-7FB35CA1983A}"/>
            </a:ext>
          </a:extLst>
        </xdr:cNvPr>
        <xdr:cNvSpPr/>
      </xdr:nvSpPr>
      <xdr:spPr>
        <a:xfrm>
          <a:off x="6617404" y="1020924"/>
          <a:ext cx="778228" cy="335844"/>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tx1"/>
              </a:solidFill>
            </a:rPr>
            <a:t>Mineral 6</a:t>
          </a:r>
        </a:p>
      </xdr:txBody>
    </xdr:sp>
    <xdr:clientData/>
  </xdr:twoCellAnchor>
  <xdr:twoCellAnchor>
    <xdr:from>
      <xdr:col>15</xdr:col>
      <xdr:colOff>357722</xdr:colOff>
      <xdr:row>7</xdr:row>
      <xdr:rowOff>109365</xdr:rowOff>
    </xdr:from>
    <xdr:to>
      <xdr:col>16</xdr:col>
      <xdr:colOff>526351</xdr:colOff>
      <xdr:row>9</xdr:row>
      <xdr:rowOff>77615</xdr:rowOff>
    </xdr:to>
    <xdr:sp macro="" textlink="">
      <xdr:nvSpPr>
        <xdr:cNvPr id="51" name="Rectangle 50">
          <a:hlinkClick xmlns:r="http://schemas.openxmlformats.org/officeDocument/2006/relationships" r:id="rId49"/>
          <a:extLst>
            <a:ext uri="{FF2B5EF4-FFF2-40B4-BE49-F238E27FC236}">
              <a16:creationId xmlns:a16="http://schemas.microsoft.com/office/drawing/2014/main" id="{8B2DDEA2-9988-5441-14D4-1AE12A8E6998}"/>
            </a:ext>
          </a:extLst>
        </xdr:cNvPr>
        <xdr:cNvSpPr/>
      </xdr:nvSpPr>
      <xdr:spPr>
        <a:xfrm>
          <a:off x="9459389" y="1449921"/>
          <a:ext cx="775406" cy="335138"/>
        </a:xfrm>
        <a:prstGeom prst="rect">
          <a:avLst/>
        </a:prstGeom>
        <a:solidFill>
          <a:srgbClr val="7030A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Any 5</a:t>
          </a:r>
        </a:p>
      </xdr:txBody>
    </xdr:sp>
    <xdr:clientData/>
  </xdr:twoCellAnchor>
  <xdr:twoCellAnchor>
    <xdr:from>
      <xdr:col>14</xdr:col>
      <xdr:colOff>49396</xdr:colOff>
      <xdr:row>7</xdr:row>
      <xdr:rowOff>93133</xdr:rowOff>
    </xdr:from>
    <xdr:to>
      <xdr:col>15</xdr:col>
      <xdr:colOff>220846</xdr:colOff>
      <xdr:row>9</xdr:row>
      <xdr:rowOff>61383</xdr:rowOff>
    </xdr:to>
    <xdr:sp macro="" textlink="">
      <xdr:nvSpPr>
        <xdr:cNvPr id="47" name="Rectangle 46">
          <a:hlinkClick xmlns:r="http://schemas.openxmlformats.org/officeDocument/2006/relationships" r:id="rId50"/>
          <a:extLst>
            <a:ext uri="{FF2B5EF4-FFF2-40B4-BE49-F238E27FC236}">
              <a16:creationId xmlns:a16="http://schemas.microsoft.com/office/drawing/2014/main" id="{7B0DD09F-FDE0-454C-BBA7-2E198E39C32B}"/>
            </a:ext>
          </a:extLst>
        </xdr:cNvPr>
        <xdr:cNvSpPr/>
      </xdr:nvSpPr>
      <xdr:spPr>
        <a:xfrm>
          <a:off x="8544285" y="1433689"/>
          <a:ext cx="778228" cy="335138"/>
        </a:xfrm>
        <a:prstGeom prst="rect">
          <a:avLst/>
        </a:prstGeom>
        <a:solidFill>
          <a:schemeClr val="accent2">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chemeClr val="bg1"/>
              </a:solidFill>
            </a:rPr>
            <a:t>Loam 1</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B38F8-901E-4289-9D2B-84D37B0A3089}">
  <dimension ref="A1:Q38"/>
  <sheetViews>
    <sheetView tabSelected="1" workbookViewId="0">
      <selection activeCell="H1" sqref="H1"/>
    </sheetView>
  </sheetViews>
  <sheetFormatPr defaultRowHeight="14.5" x14ac:dyDescent="0.35"/>
  <sheetData>
    <row r="1" spans="1:17" ht="20" thickBot="1" x14ac:dyDescent="0.5">
      <c r="A1" s="18" t="s">
        <v>93</v>
      </c>
      <c r="B1" s="18"/>
      <c r="C1" s="18"/>
      <c r="D1" s="18"/>
      <c r="E1" s="18"/>
      <c r="F1" s="18"/>
    </row>
    <row r="2" spans="1:17" ht="15" thickTop="1" x14ac:dyDescent="0.35"/>
    <row r="3" spans="1:17" ht="17.5" thickBot="1" x14ac:dyDescent="0.45">
      <c r="B3" s="1" t="s">
        <v>179</v>
      </c>
      <c r="C3" s="1"/>
      <c r="D3" s="1"/>
    </row>
    <row r="4" spans="1:17" ht="15" thickTop="1" x14ac:dyDescent="0.35"/>
    <row r="5" spans="1:17" x14ac:dyDescent="0.35">
      <c r="B5" t="s">
        <v>181</v>
      </c>
    </row>
    <row r="6" spans="1:17" x14ac:dyDescent="0.35">
      <c r="B6" t="s">
        <v>180</v>
      </c>
    </row>
    <row r="7" spans="1:17" x14ac:dyDescent="0.35">
      <c r="B7" t="s">
        <v>182</v>
      </c>
      <c r="G7" s="7"/>
    </row>
    <row r="8" spans="1:17" ht="94.5" customHeight="1" x14ac:dyDescent="0.35">
      <c r="B8" s="28" t="s">
        <v>204</v>
      </c>
      <c r="C8" s="28"/>
      <c r="D8" s="28"/>
      <c r="E8" s="28"/>
      <c r="F8" s="28"/>
      <c r="G8" s="28"/>
      <c r="H8" s="28"/>
      <c r="I8" s="28"/>
      <c r="J8" s="28"/>
      <c r="K8" s="28"/>
      <c r="L8" s="28"/>
      <c r="M8" s="28"/>
      <c r="N8" s="28"/>
      <c r="O8" s="28"/>
      <c r="P8" s="28"/>
      <c r="Q8" s="28"/>
    </row>
    <row r="9" spans="1:17" ht="56.5" customHeight="1" x14ac:dyDescent="0.35">
      <c r="B9" s="28" t="s">
        <v>203</v>
      </c>
      <c r="C9" s="28"/>
      <c r="D9" s="28"/>
      <c r="E9" s="28"/>
      <c r="F9" s="28"/>
      <c r="G9" s="28"/>
      <c r="H9" s="28"/>
      <c r="I9" s="28"/>
      <c r="J9" s="28"/>
      <c r="K9" s="28"/>
      <c r="L9" s="28"/>
      <c r="M9" s="28"/>
      <c r="N9" s="28"/>
      <c r="O9" s="28"/>
      <c r="P9" s="28"/>
      <c r="Q9" s="28"/>
    </row>
    <row r="10" spans="1:17" ht="38.5" customHeight="1" x14ac:dyDescent="0.35">
      <c r="B10" s="28" t="s">
        <v>202</v>
      </c>
      <c r="C10" s="28"/>
      <c r="D10" s="28"/>
      <c r="E10" s="28"/>
      <c r="F10" s="28"/>
      <c r="G10" s="28"/>
      <c r="H10" s="28"/>
      <c r="I10" s="28"/>
      <c r="J10" s="28"/>
      <c r="K10" s="28"/>
      <c r="L10" s="28"/>
      <c r="M10" s="28"/>
      <c r="N10" s="28"/>
      <c r="O10" s="28"/>
      <c r="P10" s="28"/>
      <c r="Q10" s="28"/>
    </row>
    <row r="11" spans="1:17" x14ac:dyDescent="0.35">
      <c r="B11" t="s">
        <v>184</v>
      </c>
    </row>
    <row r="13" spans="1:17" ht="15" thickBot="1" x14ac:dyDescent="0.4">
      <c r="B13" s="5" t="s">
        <v>183</v>
      </c>
      <c r="C13" s="5"/>
      <c r="D13" s="5"/>
    </row>
    <row r="14" spans="1:17" x14ac:dyDescent="0.35">
      <c r="B14" t="s">
        <v>186</v>
      </c>
    </row>
    <row r="15" spans="1:17" x14ac:dyDescent="0.35">
      <c r="B15" t="s">
        <v>187</v>
      </c>
    </row>
    <row r="16" spans="1:17" ht="49" customHeight="1" x14ac:dyDescent="0.35">
      <c r="B16" s="28" t="s">
        <v>194</v>
      </c>
      <c r="C16" s="28"/>
      <c r="D16" s="28"/>
      <c r="E16" s="28"/>
      <c r="F16" s="28"/>
      <c r="G16" s="28"/>
      <c r="H16" s="28"/>
      <c r="I16" s="28"/>
      <c r="J16" s="28"/>
      <c r="K16" s="28"/>
      <c r="L16" s="28"/>
      <c r="M16" s="28"/>
      <c r="N16" s="28"/>
      <c r="O16" s="28"/>
      <c r="P16" s="28"/>
      <c r="Q16" s="28"/>
    </row>
    <row r="17" spans="2:17" x14ac:dyDescent="0.35">
      <c r="B17" t="s">
        <v>188</v>
      </c>
    </row>
    <row r="18" spans="2:17" x14ac:dyDescent="0.35">
      <c r="B18" t="s">
        <v>205</v>
      </c>
    </row>
    <row r="19" spans="2:17" x14ac:dyDescent="0.35">
      <c r="B19" t="s">
        <v>206</v>
      </c>
    </row>
    <row r="21" spans="2:17" ht="15" thickBot="1" x14ac:dyDescent="0.4">
      <c r="B21" s="5" t="s">
        <v>171</v>
      </c>
    </row>
    <row r="22" spans="2:17" x14ac:dyDescent="0.35">
      <c r="B22" t="s">
        <v>189</v>
      </c>
    </row>
    <row r="23" spans="2:17" x14ac:dyDescent="0.35">
      <c r="B23" t="s">
        <v>190</v>
      </c>
    </row>
    <row r="24" spans="2:17" ht="30.5" customHeight="1" x14ac:dyDescent="0.35">
      <c r="B24" s="28" t="s">
        <v>191</v>
      </c>
      <c r="C24" s="28"/>
      <c r="D24" s="28"/>
      <c r="E24" s="28"/>
      <c r="F24" s="28"/>
      <c r="G24" s="28"/>
      <c r="H24" s="28"/>
      <c r="I24" s="28"/>
      <c r="J24" s="28"/>
      <c r="K24" s="28"/>
      <c r="L24" s="28"/>
      <c r="M24" s="28"/>
      <c r="N24" s="28"/>
      <c r="O24" s="28"/>
      <c r="P24" s="28"/>
      <c r="Q24" s="28"/>
    </row>
    <row r="25" spans="2:17" ht="32.5" customHeight="1" x14ac:dyDescent="0.35">
      <c r="B25" s="28" t="s">
        <v>192</v>
      </c>
      <c r="C25" s="28"/>
      <c r="D25" s="28"/>
      <c r="E25" s="28"/>
      <c r="F25" s="28"/>
      <c r="G25" s="28"/>
      <c r="H25" s="28"/>
      <c r="I25" s="28"/>
      <c r="J25" s="28"/>
      <c r="K25" s="28"/>
      <c r="L25" s="28"/>
      <c r="M25" s="28"/>
      <c r="N25" s="28"/>
      <c r="O25" s="28"/>
      <c r="P25" s="28"/>
      <c r="Q25" s="28"/>
    </row>
    <row r="26" spans="2:17" x14ac:dyDescent="0.35">
      <c r="B26" t="s">
        <v>193</v>
      </c>
    </row>
    <row r="27" spans="2:17" x14ac:dyDescent="0.35">
      <c r="B27" t="s">
        <v>207</v>
      </c>
    </row>
    <row r="28" spans="2:17" x14ac:dyDescent="0.35">
      <c r="B28" t="s">
        <v>208</v>
      </c>
    </row>
    <row r="29" spans="2:17" ht="34.5" customHeight="1" x14ac:dyDescent="0.35">
      <c r="B29" s="28" t="s">
        <v>195</v>
      </c>
      <c r="C29" s="28"/>
      <c r="D29" s="28"/>
      <c r="E29" s="28"/>
      <c r="F29" s="28"/>
      <c r="G29" s="28"/>
      <c r="H29" s="28"/>
      <c r="I29" s="28"/>
      <c r="J29" s="28"/>
      <c r="K29" s="28"/>
      <c r="L29" s="28"/>
      <c r="M29" s="28"/>
      <c r="N29" s="28"/>
      <c r="O29" s="28"/>
      <c r="P29" s="28"/>
      <c r="Q29" s="28"/>
    </row>
    <row r="30" spans="2:17" x14ac:dyDescent="0.35">
      <c r="B30" t="s">
        <v>196</v>
      </c>
    </row>
    <row r="32" spans="2:17" ht="15" thickBot="1" x14ac:dyDescent="0.4">
      <c r="B32" s="5" t="s">
        <v>197</v>
      </c>
      <c r="C32" s="5"/>
    </row>
    <row r="33" spans="2:17" ht="30" customHeight="1" x14ac:dyDescent="0.35">
      <c r="B33" s="28" t="s">
        <v>198</v>
      </c>
      <c r="C33" s="28"/>
      <c r="D33" s="28"/>
      <c r="E33" s="28"/>
      <c r="F33" s="28"/>
      <c r="G33" s="28"/>
      <c r="H33" s="28"/>
      <c r="I33" s="28"/>
      <c r="J33" s="28"/>
      <c r="K33" s="28"/>
      <c r="L33" s="28"/>
      <c r="M33" s="28"/>
      <c r="N33" s="28"/>
      <c r="O33" s="28"/>
      <c r="P33" s="28"/>
      <c r="Q33" s="28"/>
    </row>
    <row r="34" spans="2:17" ht="37" customHeight="1" x14ac:dyDescent="0.35">
      <c r="B34" s="28" t="s">
        <v>199</v>
      </c>
      <c r="C34" s="28"/>
      <c r="D34" s="28"/>
      <c r="E34" s="28"/>
      <c r="F34" s="28"/>
      <c r="G34" s="28"/>
      <c r="H34" s="28"/>
      <c r="I34" s="28"/>
      <c r="J34" s="28"/>
      <c r="K34" s="28"/>
      <c r="L34" s="28"/>
      <c r="M34" s="28"/>
      <c r="N34" s="28"/>
      <c r="O34" s="28"/>
      <c r="P34" s="28"/>
      <c r="Q34" s="28"/>
    </row>
    <row r="35" spans="2:17" x14ac:dyDescent="0.35">
      <c r="B35" t="s">
        <v>200</v>
      </c>
    </row>
    <row r="37" spans="2:17" ht="15" thickBot="1" x14ac:dyDescent="0.4">
      <c r="B37" s="5" t="s">
        <v>201</v>
      </c>
    </row>
    <row r="38" spans="2:17" x14ac:dyDescent="0.35">
      <c r="B38" s="25" t="s">
        <v>209</v>
      </c>
    </row>
  </sheetData>
  <mergeCells count="9">
    <mergeCell ref="B29:Q29"/>
    <mergeCell ref="B33:Q33"/>
    <mergeCell ref="B34:Q34"/>
    <mergeCell ref="B8:Q8"/>
    <mergeCell ref="B9:Q9"/>
    <mergeCell ref="B10:Q10"/>
    <mergeCell ref="B16:Q16"/>
    <mergeCell ref="B24:Q24"/>
    <mergeCell ref="B25:Q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A4995-DBFA-4AEB-9A68-AB5E92E19F3D}">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119</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IF(OR(I28=Lookup!J15,Wood6!I28=Lookup!J16,Wood6!I28=Lookup!J17),Lookup!B37,"Please answer previous question")</f>
        <v>Please answer previous question</v>
      </c>
      <c r="I29" s="7"/>
    </row>
    <row r="30" spans="1:10" ht="14.5" customHeight="1" x14ac:dyDescent="0.35">
      <c r="A30" t="s">
        <v>36</v>
      </c>
      <c r="B30" s="15" t="str">
        <f>IF(AND(OR(I28=Lookup!J15,Wood6!I28=Lookup!J16,Wood6!I28=Lookup!J17),I29="yes"),"Complete",IF(AND(OR(I28=Lookup!J15,Wood6!I28=Lookup!J16,Wood6!I28=Lookup!J17),Wood6!I29="no"),Lookup!B38,"Please answer previous question"))</f>
        <v>Please answer previous question</v>
      </c>
      <c r="C30" s="15"/>
      <c r="D30" s="15"/>
      <c r="E30" s="15"/>
      <c r="F30" s="15"/>
      <c r="G30" s="15"/>
      <c r="H30" s="16"/>
      <c r="I30" s="13"/>
    </row>
    <row r="31" spans="1:10" x14ac:dyDescent="0.35">
      <c r="A31" t="s">
        <v>54</v>
      </c>
      <c r="B31" s="28" t="str">
        <f>IF(AND(OR(I28=Lookup!J15,Wood6!I28=Lookup!J16,Wood6!I28=Lookup!J17),OR(AND(I29="no",I30="no"),I29="yes")),"Complete",IF(AND(OR(I28=Lookup!J15,Wood6!I28=Lookup!J16,Wood6!I28=Lookup!J17),I29="no",I30="yes"),Lookup!B39,"Please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6!I28=Lookup!J16,Wood6!I28=Lookup!J17),I29="yes"),20,IF(AND(OR(I28=Lookup!J15,Wood6!I28=Lookup!J16),I29="no",I30="no"),0,IF(AND(Wood6!I28=Lookup!J17,I29="no",I30="no"),0,IF(AND(Wood6!I28=Lookup!J15,I29="no",I30="yes"),VLOOKUP(I31,Lookup!J8:M11,2,FALSE), IF(AND(Wood6!I28=Lookup!J16,I29="no",I30="yes"),VLOOKUP(I31,Lookup!J8:M11,3,FALSE), IF(AND(Wood6!I28=Lookup!J17,I29="no",I30="yes"),VLOOKUP(I31,Lookup!J8:M11,4,FALSE),"N/A"))))))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IF(OR(AND(I48="no",I49="yes"),AND(I48="yes",I49="yes")),Lookup!B33,IF(AND(Wood6!I48="no",Wood6!I49="no"),Lookup!B32,IF(AND(Wood6!I48="yes",Wood6!I49="no"),"Complete","Please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IF(OR(AND(I48="no",I49="no",I50="yes"),AND(I48="no",I49="no",I50="no"),AND(I48="no",I49="yes",I50="no"),AND(I48="yes",I49="no"),AND(I48="yes",I49="yes",I50="no")),"Complete",IF(OR(AND(I48="no",I49="yes",Wood6!I50="yes"),AND(I48="yes",I49="yes",I50="yes")),Lookup!B34,"Please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81" priority="4" operator="between">
      <formula>0</formula>
      <formula>5.99999999999</formula>
    </cfRule>
  </conditionalFormatting>
  <conditionalFormatting sqref="C4:I4">
    <cfRule type="cellIs" dxfId="280" priority="1" operator="between">
      <formula>18</formula>
      <formula>20</formula>
    </cfRule>
    <cfRule type="cellIs" dxfId="279" priority="2" operator="between">
      <formula>12</formula>
      <formula>17.999999999</formula>
    </cfRule>
    <cfRule type="cellIs" dxfId="278" priority="3" operator="between">
      <formula>6</formula>
      <formula>11.999999999</formula>
    </cfRule>
  </conditionalFormatting>
  <conditionalFormatting sqref="D4:I4">
    <cfRule type="cellIs" dxfId="277" priority="8" operator="between">
      <formula>0.000001</formula>
      <formula>5.99999999999</formula>
    </cfRule>
  </conditionalFormatting>
  <dataValidations count="1">
    <dataValidation type="decimal" allowBlank="1" showInputMessage="1" showErrorMessage="1" sqref="I37" xr:uid="{A81992F5-D630-4DDA-BAAF-2A3FEE157B55}">
      <formula1>0</formula1>
      <formula2>20</formula2>
    </dataValidation>
  </dataValidations>
  <hyperlinks>
    <hyperlink ref="I1" location="Map!A1" display="Back to map" xr:uid="{DE2BD25A-6485-46E8-98D4-70718DD7D55C}"/>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A1661DED-9602-42B5-85AF-9CFDC71E4001}">
          <x14:formula1>
            <xm:f>Lookup!$J$15:$J$17</xm:f>
          </x14:formula1>
          <xm:sqref>I28</xm:sqref>
        </x14:dataValidation>
        <x14:dataValidation type="list" allowBlank="1" showInputMessage="1" showErrorMessage="1" xr:uid="{7B6211FF-B5C7-4F30-AE43-FB470ADD8294}">
          <x14:formula1>
            <xm:f>Lookup!$J$8:$J$11</xm:f>
          </x14:formula1>
          <xm:sqref>I31:I32</xm:sqref>
        </x14:dataValidation>
        <x14:dataValidation type="list" allowBlank="1" showInputMessage="1" showErrorMessage="1" xr:uid="{25E6CF77-1D29-437E-82B2-876190BAAE28}">
          <x14:formula1>
            <xm:f>Lookup!$A$4:$A$5</xm:f>
          </x14:formula1>
          <xm:sqref>I41:I43 I15 I29:I30 I48:I51</xm:sqref>
        </x14:dataValidation>
        <x14:dataValidation type="list" allowBlank="1" showInputMessage="1" showErrorMessage="1" xr:uid="{6A050BE4-6D97-432A-84DA-79BC9E421FA5}">
          <x14:formula1>
            <xm:f>Lookup!$D$8:$D$19</xm:f>
          </x14:formula1>
          <xm:sqref>I16</xm:sqref>
        </x14:dataValidation>
        <x14:dataValidation type="list" allowBlank="1" showInputMessage="1" showErrorMessage="1" xr:uid="{6A14C214-3DDD-4F3D-935A-07DBE319E7E5}">
          <x14:formula1>
            <xm:f>Lookup!$G$8:$G$24</xm:f>
          </x14:formula1>
          <xm:sqref>I21:I23</xm:sqref>
        </x14:dataValidation>
        <x14:dataValidation type="list" allowBlank="1" showInputMessage="1" showErrorMessage="1" xr:uid="{8A96D4FA-C003-4282-8036-97E1BFC8EBF3}">
          <x14:formula1>
            <xm:f>Lookup!$A$8:$A$21</xm:f>
          </x14:formula1>
          <xm:sqref>I9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7D199-FA1C-4AA7-9F8C-9F5B6EFD4D73}">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118</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IF(OR(I28=Lookup!J15,Wood7!I28=Lookup!J16,Wood7!I28=Lookup!J17),Lookup!B37,"Please answer previous question")</f>
        <v>Please answer previous question</v>
      </c>
      <c r="I29" s="7"/>
    </row>
    <row r="30" spans="1:10" ht="14.5" customHeight="1" x14ac:dyDescent="0.35">
      <c r="A30" t="s">
        <v>36</v>
      </c>
      <c r="B30" s="15" t="str">
        <f>IF(AND(OR(I28=Lookup!J15,Wood7!I28=Lookup!J16,Wood7!I28=Lookup!J17),I29="yes"),"Complete",IF(AND(OR(I28=Lookup!J15,Wood7!I28=Lookup!J16,Wood7!I28=Lookup!J17),Wood7!I29="no"),Lookup!B38,"Please answer previous question"))</f>
        <v>Please answer previous question</v>
      </c>
      <c r="C30" s="15"/>
      <c r="D30" s="15"/>
      <c r="E30" s="15"/>
      <c r="F30" s="15"/>
      <c r="G30" s="15"/>
      <c r="H30" s="16"/>
      <c r="I30" s="13"/>
    </row>
    <row r="31" spans="1:10" x14ac:dyDescent="0.35">
      <c r="A31" t="s">
        <v>54</v>
      </c>
      <c r="B31" s="28" t="str">
        <f>IF(AND(OR(I28=Lookup!J15,Wood7!I28=Lookup!J16,Wood7!I28=Lookup!J17),OR(AND(I29="no",I30="no"),I29="yes")),"Complete",IF(AND(OR(I28=Lookup!J15,Wood7!I28=Lookup!J16,Wood7!I28=Lookup!J17),I29="no",I30="yes"),Lookup!B39,"Please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7!I28=Lookup!J16,Wood7!I28=Lookup!J17),I29="yes"),20,IF(AND(OR(I28=Lookup!J15,Wood7!I28=Lookup!J16),I29="no",I30="no"),0,IF(AND(Wood7!I28=Lookup!J17,I29="no",I30="no"),0,IF(AND(Wood7!I28=Lookup!J15,I29="no",I30="yes"),VLOOKUP(I31,Lookup!J8:M11,2,FALSE), IF(AND(Wood7!I28=Lookup!J16,I29="no",I30="yes"),VLOOKUP(I31,Lookup!J8:M11,3,FALSE), IF(AND(Wood7!I28=Lookup!J17,I29="no",I30="yes"),VLOOKUP(I31,Lookup!J8:M11,4,FALSE),"N/A"))))))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IF(OR(AND(I48="no",I49="yes"),AND(I48="yes",I49="yes")),Lookup!B33,IF(AND(Wood7!I48="no",Wood7!I49="no"),Lookup!B32,IF(AND(Wood7!I48="yes",Wood7!I49="no"),"Complete","Please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IF(OR(AND(I48="no",I49="no",I50="yes"),AND(I48="no",I49="no",I50="no"),AND(I48="no",I49="yes",I50="no"),AND(I48="yes",I49="no"),AND(I48="yes",I49="yes",I50="no")),"Complete",IF(OR(AND(I48="no",I49="yes",Wood7!I50="yes"),AND(I48="yes",I49="yes",I50="yes")),Lookup!B34,"Please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76" priority="4" operator="between">
      <formula>0</formula>
      <formula>5.99999999999</formula>
    </cfRule>
  </conditionalFormatting>
  <conditionalFormatting sqref="C4:I4">
    <cfRule type="cellIs" dxfId="275" priority="1" operator="between">
      <formula>18</formula>
      <formula>20</formula>
    </cfRule>
    <cfRule type="cellIs" dxfId="274" priority="2" operator="between">
      <formula>12</formula>
      <formula>17.999999999</formula>
    </cfRule>
    <cfRule type="cellIs" dxfId="273" priority="3" operator="between">
      <formula>6</formula>
      <formula>11.999999999</formula>
    </cfRule>
  </conditionalFormatting>
  <conditionalFormatting sqref="D4:I4">
    <cfRule type="cellIs" dxfId="272" priority="8" operator="between">
      <formula>0.000001</formula>
      <formula>5.99999999999</formula>
    </cfRule>
  </conditionalFormatting>
  <dataValidations count="1">
    <dataValidation type="decimal" allowBlank="1" showInputMessage="1" showErrorMessage="1" sqref="I37" xr:uid="{B7731E96-A204-4F48-A505-13053E6ACB3D}">
      <formula1>0</formula1>
      <formula2>20</formula2>
    </dataValidation>
  </dataValidations>
  <hyperlinks>
    <hyperlink ref="I1" location="Map!A1" display="Back to map" xr:uid="{3C5302D5-46F2-425E-92B7-525D1E120675}"/>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3F37AD39-B245-4BFE-88AA-260173CB14EC}">
          <x14:formula1>
            <xm:f>Lookup!$D$8:$D$19</xm:f>
          </x14:formula1>
          <xm:sqref>I16</xm:sqref>
        </x14:dataValidation>
        <x14:dataValidation type="list" allowBlank="1" showInputMessage="1" showErrorMessage="1" xr:uid="{835DD945-4615-4931-89C9-ACFE836483D2}">
          <x14:formula1>
            <xm:f>Lookup!$A$4:$A$5</xm:f>
          </x14:formula1>
          <xm:sqref>I41:I43 I15 I29:I30 I48:I51</xm:sqref>
        </x14:dataValidation>
        <x14:dataValidation type="list" allowBlank="1" showInputMessage="1" showErrorMessage="1" xr:uid="{C4C66B8E-1EA2-498D-A8C5-92863F6BDF44}">
          <x14:formula1>
            <xm:f>Lookup!$J$8:$J$11</xm:f>
          </x14:formula1>
          <xm:sqref>I31:I32</xm:sqref>
        </x14:dataValidation>
        <x14:dataValidation type="list" allowBlank="1" showInputMessage="1" showErrorMessage="1" xr:uid="{5DB5FDE9-9CFB-4BF0-8CC0-D313524BC9DD}">
          <x14:formula1>
            <xm:f>Lookup!$J$15:$J$17</xm:f>
          </x14:formula1>
          <xm:sqref>I28</xm:sqref>
        </x14:dataValidation>
        <x14:dataValidation type="list" allowBlank="1" showInputMessage="1" showErrorMessage="1" xr:uid="{3DFAB43C-73CB-4416-9C4E-511D1E6710ED}">
          <x14:formula1>
            <xm:f>Lookup!$G$8:$G$24</xm:f>
          </x14:formula1>
          <xm:sqref>I21:I23</xm:sqref>
        </x14:dataValidation>
        <x14:dataValidation type="list" allowBlank="1" showInputMessage="1" showErrorMessage="1" xr:uid="{BD01D61B-0426-4B6C-AD1E-B21BAA12447F}">
          <x14:formula1>
            <xm:f>Lookup!$A$8:$A$21</xm:f>
          </x14:formula1>
          <xm:sqref>I9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77D06-FEAE-4E0B-B95F-D93CA6978B47}">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117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IF(OR(I28=Lookup!J15,Wood8!I28=Lookup!J16,Wood8!I28=Lookup!J17),Lookup!B37,"Please answer previous question")</f>
        <v>Please answer previous question</v>
      </c>
      <c r="I29" s="7"/>
    </row>
    <row r="30" spans="1:10" ht="14.5" customHeight="1" x14ac:dyDescent="0.35">
      <c r="A30" t="s">
        <v>36</v>
      </c>
      <c r="B30" s="15" t="str">
        <f>IF(AND(OR(I28=Lookup!J15,Wood8!I28=Lookup!J16,Wood8!I28=Lookup!J17),I29="yes"),"Complete",IF(AND(OR(I28=Lookup!J15,Wood8!I28=Lookup!J16,Wood8!I28=Lookup!J17),Wood8!I29="no"),Lookup!B38,"Please answer previous question"))</f>
        <v>Please answer previous question</v>
      </c>
      <c r="C30" s="15"/>
      <c r="D30" s="15"/>
      <c r="E30" s="15"/>
      <c r="F30" s="15"/>
      <c r="G30" s="15"/>
      <c r="H30" s="16"/>
      <c r="I30" s="13"/>
    </row>
    <row r="31" spans="1:10" x14ac:dyDescent="0.35">
      <c r="A31" t="s">
        <v>54</v>
      </c>
      <c r="B31" s="28" t="str">
        <f>IF(AND(OR(I28=Lookup!J15,Wood8!I28=Lookup!J16,Wood8!I28=Lookup!J17),OR(AND(I29="no",I30="no"),I29="yes")),"Complete",IF(AND(OR(I28=Lookup!J15,Wood8!I28=Lookup!J16,Wood8!I28=Lookup!J17),I29="no",I30="yes"),Lookup!B39,"Please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8!I28=Lookup!J16,Wood8!I28=Lookup!J17),I29="yes"),20,IF(AND(OR(I28=Lookup!J15,Wood8!I28=Lookup!J16),I29="no",I30="no"),0,IF(AND(Wood8!I28=Lookup!J17,I29="no",I30="no"),0,IF(AND(Wood8!I28=Lookup!J15,I29="no",I30="yes"),VLOOKUP(I31,Lookup!J8:M11,2,FALSE), IF(AND(Wood8!I28=Lookup!J16,I29="no",I30="yes"),VLOOKUP(I31,Lookup!J8:M11,3,FALSE), IF(AND(Wood8!I28=Lookup!J17,I29="no",I30="yes"),VLOOKUP(I31,Lookup!J8:M11,4,FALSE),"N/A"))))))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IF(OR(AND(I48="no",I49="yes"),AND(I48="yes",I49="yes")),Lookup!B33,IF(AND(Wood8!I48="no",Wood8!I49="no"),Lookup!B32,IF(AND(Wood8!I48="yes",Wood8!I49="no"),"Complete","Please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IF(OR(AND(I48="no",I49="no",I50="yes"),AND(I48="no",I49="no",I50="no"),AND(I48="no",I49="yes",I50="no"),AND(I48="yes",I49="no"),AND(I48="yes",I49="yes",I50="no")),"Complete",IF(OR(AND(I48="no",I49="yes",Wood8!I50="yes"),AND(I48="yes",I49="yes",I50="yes")),Lookup!B34,"Please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71" priority="4" operator="between">
      <formula>0</formula>
      <formula>5.99999999999</formula>
    </cfRule>
  </conditionalFormatting>
  <conditionalFormatting sqref="C4:I4">
    <cfRule type="cellIs" dxfId="270" priority="1" operator="between">
      <formula>18</formula>
      <formula>20</formula>
    </cfRule>
    <cfRule type="cellIs" dxfId="269" priority="2" operator="between">
      <formula>12</formula>
      <formula>17.999999999</formula>
    </cfRule>
    <cfRule type="cellIs" dxfId="268" priority="3" operator="between">
      <formula>6</formula>
      <formula>11.999999999</formula>
    </cfRule>
  </conditionalFormatting>
  <conditionalFormatting sqref="D4:I4">
    <cfRule type="cellIs" dxfId="267" priority="8" operator="between">
      <formula>0.0000001</formula>
      <formula>5.99999999999</formula>
    </cfRule>
  </conditionalFormatting>
  <dataValidations count="1">
    <dataValidation type="decimal" allowBlank="1" showInputMessage="1" showErrorMessage="1" sqref="I37" xr:uid="{A0340037-103C-4743-93A7-2C2CD9A56BC5}">
      <formula1>0</formula1>
      <formula2>20</formula2>
    </dataValidation>
  </dataValidations>
  <hyperlinks>
    <hyperlink ref="I1" location="Map!A1" display="Back to map" xr:uid="{4138D7AA-4E6A-4BCE-AF1D-A6DE31267986}"/>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34BC4330-5F37-4FA5-8121-0D9D519C7AAF}">
          <x14:formula1>
            <xm:f>Lookup!$J$15:$J$17</xm:f>
          </x14:formula1>
          <xm:sqref>I28</xm:sqref>
        </x14:dataValidation>
        <x14:dataValidation type="list" allowBlank="1" showInputMessage="1" showErrorMessage="1" xr:uid="{FD564181-51D2-43B6-B422-74C8FAE4BD24}">
          <x14:formula1>
            <xm:f>Lookup!$J$8:$J$11</xm:f>
          </x14:formula1>
          <xm:sqref>I31:I32</xm:sqref>
        </x14:dataValidation>
        <x14:dataValidation type="list" allowBlank="1" showInputMessage="1" showErrorMessage="1" xr:uid="{EEC7F571-E2FB-4F5B-B146-FD450052A110}">
          <x14:formula1>
            <xm:f>Lookup!$A$4:$A$5</xm:f>
          </x14:formula1>
          <xm:sqref>I41:I43 I15 I29:I30 I48:I51</xm:sqref>
        </x14:dataValidation>
        <x14:dataValidation type="list" allowBlank="1" showInputMessage="1" showErrorMessage="1" xr:uid="{BBBC0574-DB19-4103-9EF0-308E323A1BB1}">
          <x14:formula1>
            <xm:f>Lookup!$D$8:$D$19</xm:f>
          </x14:formula1>
          <xm:sqref>I16</xm:sqref>
        </x14:dataValidation>
        <x14:dataValidation type="list" allowBlank="1" showInputMessage="1" showErrorMessage="1" xr:uid="{A4602AC2-AB10-4945-933D-9CE265B2D4E7}">
          <x14:formula1>
            <xm:f>Lookup!$G$8:$G$24</xm:f>
          </x14:formula1>
          <xm:sqref>I21:I23</xm:sqref>
        </x14:dataValidation>
        <x14:dataValidation type="list" allowBlank="1" showInputMessage="1" showErrorMessage="1" xr:uid="{F0536927-1AC8-45C9-8A93-F3A10EA06DF4}">
          <x14:formula1>
            <xm:f>Lookup!$A$8:$A$21</xm:f>
          </x14:formula1>
          <xm:sqref>I9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AA898-E35D-4C45-865F-257580A83F50}">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116</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IF(OR(I28=Lookup!J15,Wood9!I28=Lookup!J16,Wood9!I28=Lookup!J17),Lookup!B37,"Please answer previous question")</f>
        <v>Please answer previous question</v>
      </c>
      <c r="I29" s="7"/>
    </row>
    <row r="30" spans="1:10" ht="14.5" customHeight="1" x14ac:dyDescent="0.35">
      <c r="A30" t="s">
        <v>36</v>
      </c>
      <c r="B30" s="15" t="str">
        <f>IF(AND(OR(I28=Lookup!J15,Wood9!I28=Lookup!J16,Wood9!I28=Lookup!J17),I29="yes"),"Complete",IF(AND(OR(I28=Lookup!J15,Wood9!I28=Lookup!J16,Wood9!I28=Lookup!J17),Wood9!I29="no"),Lookup!B38,"Please answer previous question"))</f>
        <v>Please answer previous question</v>
      </c>
      <c r="C30" s="15"/>
      <c r="D30" s="15"/>
      <c r="E30" s="15"/>
      <c r="F30" s="15"/>
      <c r="G30" s="15"/>
      <c r="H30" s="16"/>
      <c r="I30" s="13"/>
    </row>
    <row r="31" spans="1:10" x14ac:dyDescent="0.35">
      <c r="A31" t="s">
        <v>54</v>
      </c>
      <c r="B31" s="28" t="str">
        <f>IF(AND(OR(I28=Lookup!J15,Wood9!I28=Lookup!J16,Wood9!I28=Lookup!J17),OR(AND(I29="no",I30="no"),I29="yes")),"Complete",IF(AND(OR(I28=Lookup!J15,Wood9!I28=Lookup!J16,Wood9!I28=Lookup!J17),I29="no",I30="yes"),Lookup!B39,"Please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9!I28=Lookup!J16,Wood9!I28=Lookup!J17),I29="yes"),20,IF(AND(OR(I28=Lookup!J15,Wood9!I28=Lookup!J16),I29="no",I30="no"),0,IF(AND(Wood9!I28=Lookup!J17,I29="no",I30="no"),0,IF(AND(Wood9!I28=Lookup!J15,I29="no",I30="yes"),VLOOKUP(I31,Lookup!J8:M11,2,FALSE), IF(AND(Wood9!I28=Lookup!J16,I29="no",I30="yes"),VLOOKUP(I31,Lookup!J8:M11,3,FALSE), IF(AND(Wood9!I28=Lookup!J17,I29="no",I30="yes"),VLOOKUP(I31,Lookup!J8:M11,4,FALSE),"N/A"))))))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IF(OR(AND(I48="no",I49="yes"),AND(I48="yes",I49="yes")),Lookup!B33,IF(AND(Wood9!I48="no",Wood9!I49="no"),Lookup!B32,IF(AND(Wood9!I48="yes",Wood9!I49="no"),"Complete","Please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IF(OR(AND(I48="no",I49="no",I50="yes"),AND(I48="no",I49="no",I50="no"),AND(I48="no",I49="yes",I50="no"),AND(I48="yes",I49="no"),AND(I48="yes",I49="yes",I50="no")),"Complete",IF(OR(AND(I48="no",I49="yes",Wood9!I50="yes"),AND(I48="yes",I49="yes",I50="yes")),Lookup!B34,"Please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66" priority="4" operator="between">
      <formula>0</formula>
      <formula>5.99999999999</formula>
    </cfRule>
  </conditionalFormatting>
  <conditionalFormatting sqref="C4:I4">
    <cfRule type="cellIs" dxfId="265" priority="1" operator="between">
      <formula>18</formula>
      <formula>20</formula>
    </cfRule>
    <cfRule type="cellIs" dxfId="264" priority="2" operator="between">
      <formula>12</formula>
      <formula>17.999999999</formula>
    </cfRule>
    <cfRule type="cellIs" dxfId="263" priority="3" operator="between">
      <formula>6</formula>
      <formula>11.999999999</formula>
    </cfRule>
  </conditionalFormatting>
  <conditionalFormatting sqref="D4:I4">
    <cfRule type="cellIs" dxfId="262" priority="8" operator="between">
      <formula>0.0000000001</formula>
      <formula>5.99999999999</formula>
    </cfRule>
  </conditionalFormatting>
  <dataValidations count="1">
    <dataValidation type="decimal" allowBlank="1" showInputMessage="1" showErrorMessage="1" sqref="I37" xr:uid="{55F44EE0-0DFF-416D-AB02-1C22D6132CD0}">
      <formula1>0</formula1>
      <formula2>20</formula2>
    </dataValidation>
  </dataValidations>
  <hyperlinks>
    <hyperlink ref="I1" location="Map!A1" display="Back to map" xr:uid="{852BFDB8-9ADF-4E4B-A88A-EF664CA0DA1B}"/>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E08DFB81-E501-47EE-9E02-B5C06E46B917}">
          <x14:formula1>
            <xm:f>Lookup!$D$8:$D$19</xm:f>
          </x14:formula1>
          <xm:sqref>I16</xm:sqref>
        </x14:dataValidation>
        <x14:dataValidation type="list" allowBlank="1" showInputMessage="1" showErrorMessage="1" xr:uid="{7C968C88-95DC-44AD-91F5-F7B0918EDB0B}">
          <x14:formula1>
            <xm:f>Lookup!$A$4:$A$5</xm:f>
          </x14:formula1>
          <xm:sqref>I41:I43 I15 I29:I30 I48:I51</xm:sqref>
        </x14:dataValidation>
        <x14:dataValidation type="list" allowBlank="1" showInputMessage="1" showErrorMessage="1" xr:uid="{C92A3340-9D09-43C5-9A02-76228E38E606}">
          <x14:formula1>
            <xm:f>Lookup!$J$8:$J$11</xm:f>
          </x14:formula1>
          <xm:sqref>I31:I32</xm:sqref>
        </x14:dataValidation>
        <x14:dataValidation type="list" allowBlank="1" showInputMessage="1" showErrorMessage="1" xr:uid="{411E745E-CB7B-4A23-9D49-27EA4E92FD06}">
          <x14:formula1>
            <xm:f>Lookup!$J$15:$J$17</xm:f>
          </x14:formula1>
          <xm:sqref>I28</xm:sqref>
        </x14:dataValidation>
        <x14:dataValidation type="list" allowBlank="1" showInputMessage="1" showErrorMessage="1" xr:uid="{E3B23F0D-1E96-4D44-93CB-D1DBD41AB022}">
          <x14:formula1>
            <xm:f>Lookup!$G$8:$G$24</xm:f>
          </x14:formula1>
          <xm:sqref>I21:I23</xm:sqref>
        </x14:dataValidation>
        <x14:dataValidation type="list" allowBlank="1" showInputMessage="1" showErrorMessage="1" xr:uid="{978D0153-FFDB-4E2E-8A4E-859FF9CF980E}">
          <x14:formula1>
            <xm:f>Lookup!$A$8:$A$21</xm:f>
          </x14:formula1>
          <xm:sqref>I9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5662B-2740-45C1-BCD9-53ACB0927254}">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115</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IF(OR(I28=Lookup!J15,Wood10!I28=Lookup!J16,Wood10!I28=Lookup!J17),Lookup!B37,"Please answer previous question")</f>
        <v>Please answer previous question</v>
      </c>
      <c r="I29" s="7"/>
    </row>
    <row r="30" spans="1:10" ht="14.5" customHeight="1" x14ac:dyDescent="0.35">
      <c r="A30" t="s">
        <v>36</v>
      </c>
      <c r="B30" s="15" t="str">
        <f>IF(AND(OR(I28=Lookup!J15,Wood10!I28=Lookup!J16,Wood10!I28=Lookup!J17),I29="yes"),"Complete",IF(AND(OR(I28=Lookup!J15,Wood10!I28=Lookup!J16,Wood10!I28=Lookup!J17),Wood10!I29="no"),Lookup!B38,"Please answer previous question"))</f>
        <v>Please answer previous question</v>
      </c>
      <c r="C30" s="15"/>
      <c r="D30" s="15"/>
      <c r="E30" s="15"/>
      <c r="F30" s="15"/>
      <c r="G30" s="15"/>
      <c r="H30" s="16"/>
      <c r="I30" s="13"/>
    </row>
    <row r="31" spans="1:10" x14ac:dyDescent="0.35">
      <c r="A31" t="s">
        <v>54</v>
      </c>
      <c r="B31" s="28" t="str">
        <f>IF(AND(OR(I28=Lookup!J15,Wood10!I28=Lookup!J16,Wood10!I28=Lookup!J17),OR(AND(I29="no",I30="no"),I29="yes")),"Complete",IF(AND(OR(I28=Lookup!J15,Wood10!I28=Lookup!J16,Wood10!I28=Lookup!J17),I29="no",I30="yes"),Lookup!B39,"Please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10!I28=Lookup!J16,Wood10!I28=Lookup!J17),I29="yes"),20,IF(AND(OR(I28=Lookup!J15,Wood10!I28=Lookup!J16),I29="no",I30="no"),0,IF(AND(Wood10!I28=Lookup!J17,I29="no",I30="no"),0,IF(AND(Wood10!I28=Lookup!J15,I29="no",I30="yes"),VLOOKUP(I31,Lookup!J8:M11,2,FALSE), IF(AND(Wood10!I28=Lookup!J16,I29="no",I30="yes"),VLOOKUP(I31,Lookup!J8:M11,3,FALSE), IF(AND(Wood10!I28=Lookup!J17,I29="no",I30="yes"),VLOOKUP(I31,Lookup!J8:M11,4,FALSE),"N/A"))))))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IF(OR(AND(I48="no",I49="yes"),AND(I48="yes",I49="yes")),Lookup!B33,IF(AND(Wood10!I48="no",Wood10!I49="no"),Lookup!B32,IF(AND(Wood10!I48="yes",Wood10!I49="no"),"Complete","Please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IF(OR(AND(I48="no",I49="no",I50="yes"),AND(I48="no",I49="no",I50="no"),AND(I48="no",I49="yes",I50="no"),AND(I48="yes",I49="no"),AND(I48="yes",I49="yes",I50="no")),"Complete",IF(OR(AND(I48="no",I49="yes",Wood10!I50="yes"),AND(I48="yes",I49="yes",I50="yes")),Lookup!B34,"Please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61" priority="4" operator="between">
      <formula>0</formula>
      <formula>5.99999999999</formula>
    </cfRule>
  </conditionalFormatting>
  <conditionalFormatting sqref="C4:I4">
    <cfRule type="cellIs" dxfId="260" priority="1" operator="between">
      <formula>18</formula>
      <formula>20</formula>
    </cfRule>
    <cfRule type="cellIs" dxfId="259" priority="2" operator="between">
      <formula>12</formula>
      <formula>17.999999999</formula>
    </cfRule>
    <cfRule type="cellIs" dxfId="258" priority="3" operator="between">
      <formula>6</formula>
      <formula>11.999999999</formula>
    </cfRule>
  </conditionalFormatting>
  <conditionalFormatting sqref="D4:I4">
    <cfRule type="cellIs" dxfId="257" priority="8" operator="between">
      <formula>0.0000001</formula>
      <formula>5.99999999999</formula>
    </cfRule>
  </conditionalFormatting>
  <dataValidations count="1">
    <dataValidation type="decimal" allowBlank="1" showInputMessage="1" showErrorMessage="1" sqref="I37" xr:uid="{B77FC771-E29C-4E46-852D-F7880700155B}">
      <formula1>0</formula1>
      <formula2>20</formula2>
    </dataValidation>
  </dataValidations>
  <hyperlinks>
    <hyperlink ref="I1" location="Map!A1" display="Back to map" xr:uid="{D5C8336C-75FB-46C2-BE48-641048A23724}"/>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E0678F70-3F80-4A7C-BACE-14071E179EAB}">
          <x14:formula1>
            <xm:f>Lookup!$J$15:$J$17</xm:f>
          </x14:formula1>
          <xm:sqref>I28</xm:sqref>
        </x14:dataValidation>
        <x14:dataValidation type="list" allowBlank="1" showInputMessage="1" showErrorMessage="1" xr:uid="{7E06CA02-46F1-468D-B63E-15CF78875CA9}">
          <x14:formula1>
            <xm:f>Lookup!$J$8:$J$11</xm:f>
          </x14:formula1>
          <xm:sqref>I31:I32</xm:sqref>
        </x14:dataValidation>
        <x14:dataValidation type="list" allowBlank="1" showInputMessage="1" showErrorMessage="1" xr:uid="{E0120B15-EAF1-4F65-9161-A51E4C7345CB}">
          <x14:formula1>
            <xm:f>Lookup!$A$4:$A$5</xm:f>
          </x14:formula1>
          <xm:sqref>I41:I43 I15 I29:I30 I48:I51</xm:sqref>
        </x14:dataValidation>
        <x14:dataValidation type="list" allowBlank="1" showInputMessage="1" showErrorMessage="1" xr:uid="{7631EDB4-5C3C-4C3C-A270-CD6123744B2B}">
          <x14:formula1>
            <xm:f>Lookup!$D$8:$D$19</xm:f>
          </x14:formula1>
          <xm:sqref>I16</xm:sqref>
        </x14:dataValidation>
        <x14:dataValidation type="list" allowBlank="1" showInputMessage="1" showErrorMessage="1" xr:uid="{A9D0AA10-7E8A-472E-92A6-A9847253DFCB}">
          <x14:formula1>
            <xm:f>Lookup!$G$8:$G$24</xm:f>
          </x14:formula1>
          <xm:sqref>I21:I23</xm:sqref>
        </x14:dataValidation>
        <x14:dataValidation type="list" allowBlank="1" showInputMessage="1" showErrorMessage="1" xr:uid="{D7D30FD0-9D23-4FE5-A3CD-65A5773A917B}">
          <x14:formula1>
            <xm:f>Lookup!$A$8:$A$21</xm:f>
          </x14:formula1>
          <xm:sqref>I9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8A980-5A97-4483-8FA1-9B92D0E3F0DB}">
  <sheetPr>
    <tabColor theme="7"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86</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IF(OR(AND(I43="no",I44="yes"),AND(I43="yes",I44="yes")),Lookup!B33,IF(AND(Recycled1!I43="no",Recycled1!I44="no"),Lookup!B32,IF(AND(Recycled1!I43="yes",Recycled1!I44="no"),"Complete","Please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IF(OR(AND(I43="no",I44="no",I45="yes"),AND(I43="no",I44="no",I45="no"),AND(I43="no",I44="yes",I45="no"),AND(I43="yes",I44="no"),AND(I43="yes",I44="yes",I45="no")),"Complete",IF(OR(AND(I43="no",I44="yes",Recycled1!I45="yes"),AND(I43="yes",I44="yes",I45="yes")),Lookup!B34,"Please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56" priority="4" operator="between">
      <formula>0</formula>
      <formula>5.99999999999</formula>
    </cfRule>
  </conditionalFormatting>
  <conditionalFormatting sqref="C4:I4">
    <cfRule type="cellIs" dxfId="255" priority="1" operator="between">
      <formula>18</formula>
      <formula>20</formula>
    </cfRule>
    <cfRule type="cellIs" dxfId="254" priority="2" operator="between">
      <formula>12</formula>
      <formula>17.999999999</formula>
    </cfRule>
    <cfRule type="cellIs" dxfId="253" priority="3" operator="between">
      <formula>6</formula>
      <formula>11.999999999</formula>
    </cfRule>
  </conditionalFormatting>
  <conditionalFormatting sqref="D4:I4">
    <cfRule type="cellIs" dxfId="252" priority="8" operator="between">
      <formula>0.0000001</formula>
      <formula>5.99999999999</formula>
    </cfRule>
  </conditionalFormatting>
  <dataValidations count="1">
    <dataValidation type="decimal" allowBlank="1" showInputMessage="1" showErrorMessage="1" sqref="I32" xr:uid="{0CDE3D46-1BD7-43DE-9613-B7EA0344F991}">
      <formula1>0</formula1>
      <formula2>20</formula2>
    </dataValidation>
  </dataValidations>
  <hyperlinks>
    <hyperlink ref="I1" location="Map!A1" display="Back to map" xr:uid="{69D41387-0FFE-484E-878B-BAC2E94DCA05}"/>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61FD89BE-0CF1-4C98-B3D1-C5E2E0FD60B3}">
          <x14:formula1>
            <xm:f>Lookup!$D$4</xm:f>
          </x14:formula1>
          <xm:sqref>I28</xm:sqref>
        </x14:dataValidation>
        <x14:dataValidation type="list" allowBlank="1" showInputMessage="1" showErrorMessage="1" xr:uid="{CBF576C4-C48F-45C9-B899-0786C9597484}">
          <x14:formula1>
            <xm:f>Lookup!$D$8:$D$19</xm:f>
          </x14:formula1>
          <xm:sqref>I16</xm:sqref>
        </x14:dataValidation>
        <x14:dataValidation type="list" allowBlank="1" showInputMessage="1" showErrorMessage="1" xr:uid="{C45AA4DB-3ECA-4809-9B1F-DC042B5A6604}">
          <x14:formula1>
            <xm:f>Lookup!$A$4:$A$5</xm:f>
          </x14:formula1>
          <xm:sqref>I43:I46 I15 I36:I38</xm:sqref>
        </x14:dataValidation>
        <x14:dataValidation type="list" allowBlank="1" showInputMessage="1" showErrorMessage="1" xr:uid="{75AC7407-88AE-47D1-B232-0104248B9B4B}">
          <x14:formula1>
            <xm:f>Lookup!$G$8:$G$24</xm:f>
          </x14:formula1>
          <xm:sqref>I21:I23</xm:sqref>
        </x14:dataValidation>
        <x14:dataValidation type="list" allowBlank="1" showInputMessage="1" showErrorMessage="1" xr:uid="{AD777600-4FCC-4D89-963E-55C0FCB43771}">
          <x14:formula1>
            <xm:f>Lookup!$A$8:$A$21</xm:f>
          </x14:formula1>
          <xm:sqref>I9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49E93-5233-4011-BDEA-3A3B5A551449}">
  <sheetPr>
    <tabColor theme="7"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IF(OR(AND(I43="no",I44="yes"),AND(I43="yes",I44="yes")),Lookup!B33,IF(AND(Recycled2!I43="no",Recycled2!I44="no"),Lookup!B32,IF(AND(Recycled2!I43="yes",Recycled2!I44="no"),"Complete","Please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IF(OR(AND(I43="no",I44="no",I45="yes"),AND(I43="no",I44="no",I45="no"),AND(I43="no",I44="yes",I45="no"),AND(I43="yes",I44="no"),AND(I43="yes",I44="yes",I45="no")),"Complete",IF(OR(AND(I43="no",I44="yes",Recycled2!I45="yes"),AND(I43="yes",I44="yes",I45="yes")),Lookup!B34,"Please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51" priority="4" operator="between">
      <formula>0</formula>
      <formula>5.99999999999</formula>
    </cfRule>
  </conditionalFormatting>
  <conditionalFormatting sqref="C4:I4">
    <cfRule type="cellIs" dxfId="250" priority="1" operator="between">
      <formula>18</formula>
      <formula>20</formula>
    </cfRule>
    <cfRule type="cellIs" dxfId="249" priority="2" operator="between">
      <formula>12</formula>
      <formula>17.999999999</formula>
    </cfRule>
    <cfRule type="cellIs" dxfId="248" priority="3" operator="between">
      <formula>6</formula>
      <formula>11.999999999</formula>
    </cfRule>
  </conditionalFormatting>
  <conditionalFormatting sqref="D4:I4">
    <cfRule type="cellIs" dxfId="247" priority="8" operator="between">
      <formula>0.0000001</formula>
      <formula>5.99999999999</formula>
    </cfRule>
  </conditionalFormatting>
  <dataValidations count="1">
    <dataValidation type="decimal" allowBlank="1" showInputMessage="1" showErrorMessage="1" sqref="I32" xr:uid="{0FAEACE6-4F3E-48FF-B2A0-3DF2244166E8}">
      <formula1>0</formula1>
      <formula2>20</formula2>
    </dataValidation>
  </dataValidations>
  <hyperlinks>
    <hyperlink ref="I1" location="Map!A1" display="Back to map" xr:uid="{9BD9696B-AEAB-4FFF-929D-7B6161E87CC6}"/>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14220A5E-EE4F-4452-A3D6-EE50E885954D}">
          <x14:formula1>
            <xm:f>Lookup!$A$4:$A$5</xm:f>
          </x14:formula1>
          <xm:sqref>I43:I46 I15 I36:I38</xm:sqref>
        </x14:dataValidation>
        <x14:dataValidation type="list" allowBlank="1" showInputMessage="1" showErrorMessage="1" xr:uid="{145419A7-7477-4778-AEA9-330BCADAB294}">
          <x14:formula1>
            <xm:f>Lookup!$D$8:$D$19</xm:f>
          </x14:formula1>
          <xm:sqref>I16</xm:sqref>
        </x14:dataValidation>
        <x14:dataValidation type="list" allowBlank="1" showInputMessage="1" showErrorMessage="1" xr:uid="{21F2BF43-1755-4137-946B-008BA3C1AA7D}">
          <x14:formula1>
            <xm:f>Lookup!$D$4</xm:f>
          </x14:formula1>
          <xm:sqref>I28</xm:sqref>
        </x14:dataValidation>
        <x14:dataValidation type="list" allowBlank="1" showInputMessage="1" showErrorMessage="1" xr:uid="{C0ED4BAF-B151-4CD4-A064-C1A6E25D444D}">
          <x14:formula1>
            <xm:f>Lookup!$G$8:$G$24</xm:f>
          </x14:formula1>
          <xm:sqref>I21:I23</xm:sqref>
        </x14:dataValidation>
        <x14:dataValidation type="list" allowBlank="1" showInputMessage="1" showErrorMessage="1" xr:uid="{B2FB4D9B-E9F8-4D93-B5C2-22A1FA37A5F7}">
          <x14:formula1>
            <xm:f>Lookup!$A$8:$A$21</xm:f>
          </x14:formula1>
          <xm:sqref>I9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D420-3D48-4530-8B34-A20A397D98F2}">
  <sheetPr>
    <tabColor theme="7"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88</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IF(OR(AND(I43="no",I44="yes"),AND(I43="yes",I44="yes")),Lookup!B33,IF(AND(Recycled3!I43="no",Recycled3!I44="no"),Lookup!B32,IF(AND(Recycled3!I43="yes",Recycled3!I44="no"),"Complete","Please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IF(OR(AND(I43="no",I44="no",I45="yes"),AND(I43="no",I44="no",I45="no"),AND(I43="no",I44="yes",I45="no"),AND(I43="yes",I44="no"),AND(I43="yes",I44="yes",I45="no")),"Complete",IF(OR(AND(I43="no",I44="yes",Recycled3!I45="yes"),AND(I43="yes",I44="yes",I45="yes")),Lookup!B34,"Please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46" priority="4" operator="between">
      <formula>0</formula>
      <formula>5.99999999999</formula>
    </cfRule>
  </conditionalFormatting>
  <conditionalFormatting sqref="C4:I4">
    <cfRule type="cellIs" dxfId="245" priority="1" operator="between">
      <formula>18</formula>
      <formula>20</formula>
    </cfRule>
    <cfRule type="cellIs" dxfId="244" priority="2" operator="between">
      <formula>12</formula>
      <formula>17.999999999</formula>
    </cfRule>
    <cfRule type="cellIs" dxfId="243" priority="3" operator="between">
      <formula>6</formula>
      <formula>11.999999999</formula>
    </cfRule>
  </conditionalFormatting>
  <conditionalFormatting sqref="D4:I4">
    <cfRule type="cellIs" dxfId="242" priority="8" operator="between">
      <formula>0.0000001</formula>
      <formula>5.99999999999</formula>
    </cfRule>
  </conditionalFormatting>
  <dataValidations count="1">
    <dataValidation type="decimal" allowBlank="1" showInputMessage="1" showErrorMessage="1" sqref="I32" xr:uid="{0DE69F69-9612-4F88-91A9-4D8BD75F16EC}">
      <formula1>0</formula1>
      <formula2>20</formula2>
    </dataValidation>
  </dataValidations>
  <hyperlinks>
    <hyperlink ref="I1" location="Map!A1" display="Back to map" xr:uid="{814453DA-8ED5-44FA-8B9A-763E41FF0AA3}"/>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31A48070-F315-413F-86AC-95E65B768A0C}">
          <x14:formula1>
            <xm:f>Lookup!$D$4</xm:f>
          </x14:formula1>
          <xm:sqref>I28</xm:sqref>
        </x14:dataValidation>
        <x14:dataValidation type="list" allowBlank="1" showInputMessage="1" showErrorMessage="1" xr:uid="{1EF3AB31-3CAC-4795-9F0F-88B4F3E812D1}">
          <x14:formula1>
            <xm:f>Lookup!$D$8:$D$19</xm:f>
          </x14:formula1>
          <xm:sqref>I16</xm:sqref>
        </x14:dataValidation>
        <x14:dataValidation type="list" allowBlank="1" showInputMessage="1" showErrorMessage="1" xr:uid="{21D74514-0CD8-4E5A-8D8A-F054E6762BE8}">
          <x14:formula1>
            <xm:f>Lookup!$A$4:$A$5</xm:f>
          </x14:formula1>
          <xm:sqref>I43:I46 I15 I36:I38</xm:sqref>
        </x14:dataValidation>
        <x14:dataValidation type="list" allowBlank="1" showInputMessage="1" showErrorMessage="1" xr:uid="{580C66B8-FEF1-4A2C-A248-BB1F4853E056}">
          <x14:formula1>
            <xm:f>Lookup!$G$8:$G$24</xm:f>
          </x14:formula1>
          <xm:sqref>I21:I23</xm:sqref>
        </x14:dataValidation>
        <x14:dataValidation type="list" allowBlank="1" showInputMessage="1" showErrorMessage="1" xr:uid="{51A73A5B-5913-4507-9500-9BAB20C8A615}">
          <x14:formula1>
            <xm:f>Lookup!$A$8:$A$21</xm:f>
          </x14:formula1>
          <xm:sqref>I9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B2B0-9C88-43A4-A99C-B742760E9336}">
  <sheetPr>
    <tabColor theme="7"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89</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IF(OR(AND(I43="no",I44="yes"),AND(I43="yes",I44="yes")),Lookup!B33,IF(AND(Recycled4!I43="no",Recycled4!I44="no"),Lookup!B32,IF(AND(Recycled4!I43="yes",Recycled4!I44="no"),"Complete","Please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IF(OR(AND(I43="no",I44="no",I45="yes"),AND(I43="no",I44="no",I45="no"),AND(I43="no",I44="yes",I45="no"),AND(I43="yes",I44="no"),AND(I43="yes",I44="yes",I45="no")),"Complete",IF(OR(AND(I43="no",I44="yes",Recycled4!I45="yes"),AND(I43="yes",I44="yes",I45="yes")),Lookup!B34,"Please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41" priority="4" operator="between">
      <formula>0</formula>
      <formula>5.99999999999</formula>
    </cfRule>
  </conditionalFormatting>
  <conditionalFormatting sqref="C4:I4">
    <cfRule type="cellIs" dxfId="240" priority="1" operator="between">
      <formula>18</formula>
      <formula>20</formula>
    </cfRule>
    <cfRule type="cellIs" dxfId="239" priority="2" operator="between">
      <formula>12</formula>
      <formula>17.999999999</formula>
    </cfRule>
    <cfRule type="cellIs" dxfId="238" priority="3" operator="between">
      <formula>6</formula>
      <formula>11.999999999</formula>
    </cfRule>
  </conditionalFormatting>
  <conditionalFormatting sqref="D4:I4">
    <cfRule type="cellIs" dxfId="237" priority="8" operator="between">
      <formula>0.0000001</formula>
      <formula>5.99999999999</formula>
    </cfRule>
  </conditionalFormatting>
  <dataValidations count="1">
    <dataValidation type="decimal" allowBlank="1" showInputMessage="1" showErrorMessage="1" sqref="I32" xr:uid="{748C04FD-3045-4FB2-9663-D8798EF88BD0}">
      <formula1>0</formula1>
      <formula2>20</formula2>
    </dataValidation>
  </dataValidations>
  <hyperlinks>
    <hyperlink ref="I1" location="Map!A1" display="Back to map" xr:uid="{5F720358-0050-4711-BA0E-4F9E7C38ABE6}"/>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61E3A30E-FCF2-4C33-A1CD-FC48D0376C88}">
          <x14:formula1>
            <xm:f>Lookup!$A$4:$A$5</xm:f>
          </x14:formula1>
          <xm:sqref>I43:I46 I15 I36:I38</xm:sqref>
        </x14:dataValidation>
        <x14:dataValidation type="list" allowBlank="1" showInputMessage="1" showErrorMessage="1" xr:uid="{F6B9E8CA-E646-42BB-B0BD-EE7E999AD3CE}">
          <x14:formula1>
            <xm:f>Lookup!$D$8:$D$19</xm:f>
          </x14:formula1>
          <xm:sqref>I16</xm:sqref>
        </x14:dataValidation>
        <x14:dataValidation type="list" allowBlank="1" showInputMessage="1" showErrorMessage="1" xr:uid="{0649C8F5-28E5-460F-A1D7-FCD5DB056991}">
          <x14:formula1>
            <xm:f>Lookup!$D$4</xm:f>
          </x14:formula1>
          <xm:sqref>I28</xm:sqref>
        </x14:dataValidation>
        <x14:dataValidation type="list" allowBlank="1" showInputMessage="1" showErrorMessage="1" xr:uid="{0DB87FFC-88AB-425C-A903-36E4D617B1D9}">
          <x14:formula1>
            <xm:f>Lookup!$G$8:$G$24</xm:f>
          </x14:formula1>
          <xm:sqref>I21:I23</xm:sqref>
        </x14:dataValidation>
        <x14:dataValidation type="list" allowBlank="1" showInputMessage="1" showErrorMessage="1" xr:uid="{2A580E6A-30A8-4D4F-89B2-2406AEE02335}">
          <x14:formula1>
            <xm:f>Lookup!$A$8:$A$21</xm:f>
          </x14:formula1>
          <xm:sqref>I9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3A1A6-F8DF-430F-8C70-8048ABE78471}">
  <sheetPr>
    <tabColor theme="7"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90</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IF(OR(AND(I43="no",I44="yes"),AND(I43="yes",I44="yes")),Lookup!B33,IF(AND(Recycled5!I43="no",Recycled5!I44="no"),Lookup!B32,IF(AND(Recycled5!I43="yes",Recycled5!I44="no"),"Complete","Please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IF(OR(AND(I43="no",I44="no",I45="yes"),AND(I43="no",I44="no",I45="no"),AND(I43="no",I44="yes",I45="no"),AND(I43="yes",I44="no"),AND(I43="yes",I44="yes",I45="no")),"Complete",IF(OR(AND(I43="no",I44="yes",Recycled5!I45="yes"),AND(I43="yes",I44="yes",I45="yes")),Lookup!B34,"Please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36" priority="4" operator="between">
      <formula>0</formula>
      <formula>5.99999999999</formula>
    </cfRule>
  </conditionalFormatting>
  <conditionalFormatting sqref="C4:I4">
    <cfRule type="cellIs" dxfId="235" priority="1" operator="between">
      <formula>18</formula>
      <formula>20</formula>
    </cfRule>
    <cfRule type="cellIs" dxfId="234" priority="2" operator="between">
      <formula>12</formula>
      <formula>17.999999999</formula>
    </cfRule>
    <cfRule type="cellIs" dxfId="233" priority="3" operator="between">
      <formula>6</formula>
      <formula>11.999999999</formula>
    </cfRule>
  </conditionalFormatting>
  <conditionalFormatting sqref="D4:I4">
    <cfRule type="cellIs" dxfId="232" priority="8" operator="between">
      <formula>0.0000001</formula>
      <formula>5.99999999999</formula>
    </cfRule>
  </conditionalFormatting>
  <dataValidations count="1">
    <dataValidation type="decimal" allowBlank="1" showInputMessage="1" showErrorMessage="1" sqref="I32" xr:uid="{419D29C7-B59B-4EF7-8B61-9D331B99ACB7}">
      <formula1>0</formula1>
      <formula2>20</formula2>
    </dataValidation>
  </dataValidations>
  <hyperlinks>
    <hyperlink ref="I1" location="Map!A1" display="Back to map" xr:uid="{085F4A7E-93FA-499A-9D68-C89FAB255EE3}"/>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FFDF2FDD-17D0-4102-8FEF-E498349280DE}">
          <x14:formula1>
            <xm:f>Lookup!$D$4</xm:f>
          </x14:formula1>
          <xm:sqref>I28</xm:sqref>
        </x14:dataValidation>
        <x14:dataValidation type="list" allowBlank="1" showInputMessage="1" showErrorMessage="1" xr:uid="{539908F3-728C-42FA-B760-BD816E3AF726}">
          <x14:formula1>
            <xm:f>Lookup!$D$8:$D$19</xm:f>
          </x14:formula1>
          <xm:sqref>I16</xm:sqref>
        </x14:dataValidation>
        <x14:dataValidation type="list" allowBlank="1" showInputMessage="1" showErrorMessage="1" xr:uid="{47DB741C-870C-4FE7-98E0-53AFD02B40AC}">
          <x14:formula1>
            <xm:f>Lookup!$A$4:$A$5</xm:f>
          </x14:formula1>
          <xm:sqref>I43:I46 I15 I36:I38</xm:sqref>
        </x14:dataValidation>
        <x14:dataValidation type="list" allowBlank="1" showInputMessage="1" showErrorMessage="1" xr:uid="{74D97D8E-5777-4168-9364-EB3F3C8696E0}">
          <x14:formula1>
            <xm:f>Lookup!$G$8:$G$24</xm:f>
          </x14:formula1>
          <xm:sqref>I21:I23</xm:sqref>
        </x14:dataValidation>
        <x14:dataValidation type="list" allowBlank="1" showInputMessage="1" showErrorMessage="1" xr:uid="{5DEE01BA-D1AA-42E1-8B92-940C70CC86D6}">
          <x14:formula1>
            <xm:f>Lookup!$A$8:$A$21</xm:f>
          </x14:formula1>
          <xm:sqref>I9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874D7-7C48-4150-9066-0BE9A93A504C}">
  <dimension ref="A1:B4"/>
  <sheetViews>
    <sheetView zoomScale="90" zoomScaleNormal="90" workbookViewId="0"/>
  </sheetViews>
  <sheetFormatPr defaultRowHeight="14.5" x14ac:dyDescent="0.35"/>
  <sheetData>
    <row r="1" spans="1:2" ht="17.5" thickBot="1" x14ac:dyDescent="0.45">
      <c r="A1" s="1" t="s">
        <v>176</v>
      </c>
    </row>
    <row r="2" spans="1:2" ht="15" thickTop="1" x14ac:dyDescent="0.35">
      <c r="B2" t="s">
        <v>185</v>
      </c>
    </row>
    <row r="4" spans="1:2" ht="15" thickBot="1" x14ac:dyDescent="0.4">
      <c r="B4" s="5" t="s">
        <v>177</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D1337-8E17-495A-896C-C6C167BA9969}">
  <sheetPr>
    <tabColor theme="7"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91</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IF(OR(AND(I43="no",I44="yes"),AND(I43="yes",I44="yes")),Lookup!B33,IF(AND(Recycled6!I43="no",Recycled6!I44="no"),Lookup!B32,IF(AND(Recycled6!I43="yes",Recycled6!I44="no"),"Complete","Please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IF(OR(AND(I43="no",I44="no",I45="yes"),AND(I43="no",I44="no",I45="no"),AND(I43="no",I44="yes",I45="no"),AND(I43="yes",I44="no"),AND(I43="yes",I44="yes",I45="no")),"Complete",IF(OR(AND(I43="no",I44="yes",Recycled6!I45="yes"),AND(I43="yes",I44="yes",I45="yes")),Lookup!B34,"Please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31" priority="4" operator="between">
      <formula>0</formula>
      <formula>5.99999999999</formula>
    </cfRule>
  </conditionalFormatting>
  <conditionalFormatting sqref="C4:I4">
    <cfRule type="cellIs" dxfId="230" priority="1" operator="between">
      <formula>18</formula>
      <formula>20</formula>
    </cfRule>
    <cfRule type="cellIs" dxfId="229" priority="2" operator="between">
      <formula>12</formula>
      <formula>17.999999999</formula>
    </cfRule>
    <cfRule type="cellIs" dxfId="228" priority="3" operator="between">
      <formula>6</formula>
      <formula>11.999999999</formula>
    </cfRule>
  </conditionalFormatting>
  <conditionalFormatting sqref="D4:I4">
    <cfRule type="cellIs" dxfId="227" priority="8" operator="between">
      <formula>0.0000001</formula>
      <formula>5.99999999999</formula>
    </cfRule>
  </conditionalFormatting>
  <dataValidations count="1">
    <dataValidation type="decimal" allowBlank="1" showInputMessage="1" showErrorMessage="1" sqref="I32" xr:uid="{4DE89572-E6F8-49C9-A8DD-88FA629C5AC9}">
      <formula1>0</formula1>
      <formula2>20</formula2>
    </dataValidation>
  </dataValidations>
  <hyperlinks>
    <hyperlink ref="I1" location="Map!A1" display="Back to map" xr:uid="{8E50E550-4435-4A3D-B265-3326BAE1F5FE}"/>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673051D6-269E-410B-BB33-DC39E1FE005B}">
          <x14:formula1>
            <xm:f>Lookup!$A$4:$A$5</xm:f>
          </x14:formula1>
          <xm:sqref>I43:I46 I15 I36:I38</xm:sqref>
        </x14:dataValidation>
        <x14:dataValidation type="list" allowBlank="1" showInputMessage="1" showErrorMessage="1" xr:uid="{320869FF-B376-4792-ADD3-2081FB523A0F}">
          <x14:formula1>
            <xm:f>Lookup!$D$8:$D$19</xm:f>
          </x14:formula1>
          <xm:sqref>I16</xm:sqref>
        </x14:dataValidation>
        <x14:dataValidation type="list" allowBlank="1" showInputMessage="1" showErrorMessage="1" xr:uid="{7604A635-92C5-4309-AB81-9FA78EA3D9C6}">
          <x14:formula1>
            <xm:f>Lookup!$D$4</xm:f>
          </x14:formula1>
          <xm:sqref>I28</xm:sqref>
        </x14:dataValidation>
        <x14:dataValidation type="list" allowBlank="1" showInputMessage="1" showErrorMessage="1" xr:uid="{B2CF4240-9450-440C-AFF8-A2324F991FF9}">
          <x14:formula1>
            <xm:f>Lookup!$G$8:$G$24</xm:f>
          </x14:formula1>
          <xm:sqref>I21:I23</xm:sqref>
        </x14:dataValidation>
        <x14:dataValidation type="list" allowBlank="1" showInputMessage="1" showErrorMessage="1" xr:uid="{906F4666-CFDF-47CE-BCB3-DE5F7BB88D9F}">
          <x14:formula1>
            <xm:f>Lookup!$A$8:$A$21</xm:f>
          </x14:formula1>
          <xm:sqref>I9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39C4-6190-4B91-AA76-2801BB117BD5}">
  <sheetPr>
    <tabColor theme="7" tint="0.59999389629810485"/>
  </sheetPr>
  <dimension ref="A1:J47"/>
  <sheetViews>
    <sheetView workbookViewId="0">
      <pane ySplit="5" topLeftCell="A11" activePane="bottomLeft" state="frozen"/>
      <selection pane="bottomLeft" activeCell="J16" sqref="J16"/>
    </sheetView>
  </sheetViews>
  <sheetFormatPr defaultRowHeight="14.5" x14ac:dyDescent="0.35"/>
  <cols>
    <col min="3" max="8" width="11.6328125" customWidth="1"/>
    <col min="9" max="9" width="12.1796875" customWidth="1"/>
  </cols>
  <sheetData>
    <row r="1" spans="1:9" ht="17.5" thickBot="1" x14ac:dyDescent="0.45">
      <c r="A1" s="1" t="s">
        <v>0</v>
      </c>
      <c r="B1" s="1"/>
      <c r="C1" s="1"/>
      <c r="D1" s="7" t="s">
        <v>92</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IF(OR(AND(I43="no",I44="yes"),AND(I43="yes",I44="yes")),Lookup!B33,IF(AND(Recycled7!I43="no",Recycled7!I44="no"),Lookup!B32,IF(AND(Recycled7!I43="yes",Recycled7!I44="no"),"Complete","Please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IF(OR(AND(I43="no",I44="no",I45="yes"),AND(I43="no",I44="no",I45="no"),AND(I43="no",I44="yes",I45="no"),AND(I43="yes",I44="no"),AND(I43="yes",I44="yes",I45="no")),"Complete",IF(OR(AND(I43="no",I44="yes",Recycled7!I45="yes"),AND(I43="yes",I44="yes",I45="yes")),Lookup!B34,"Please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26" priority="4" operator="between">
      <formula>0</formula>
      <formula>5.99999999999</formula>
    </cfRule>
  </conditionalFormatting>
  <conditionalFormatting sqref="C4:I4">
    <cfRule type="cellIs" dxfId="225" priority="1" operator="between">
      <formula>18</formula>
      <formula>20</formula>
    </cfRule>
    <cfRule type="cellIs" dxfId="224" priority="2" operator="between">
      <formula>12</formula>
      <formula>17.999999999</formula>
    </cfRule>
    <cfRule type="cellIs" dxfId="223" priority="3" operator="between">
      <formula>6</formula>
      <formula>11.999999999</formula>
    </cfRule>
  </conditionalFormatting>
  <conditionalFormatting sqref="D4:I4">
    <cfRule type="cellIs" dxfId="222" priority="8" operator="between">
      <formula>0.0000001</formula>
      <formula>5.99999999999</formula>
    </cfRule>
  </conditionalFormatting>
  <dataValidations count="1">
    <dataValidation type="decimal" allowBlank="1" showInputMessage="1" showErrorMessage="1" sqref="I32" xr:uid="{E8502FF9-9AF2-4B86-A45B-232A46A639AB}">
      <formula1>0</formula1>
      <formula2>20</formula2>
    </dataValidation>
  </dataValidations>
  <hyperlinks>
    <hyperlink ref="I1" location="Map!A1" display="Back to map" xr:uid="{DF0497AB-F488-4483-8BA9-7278BCCF8468}"/>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7D646DE1-5C25-4005-BBD7-0FE538AA962E}">
          <x14:formula1>
            <xm:f>Lookup!$D$4</xm:f>
          </x14:formula1>
          <xm:sqref>I28</xm:sqref>
        </x14:dataValidation>
        <x14:dataValidation type="list" allowBlank="1" showInputMessage="1" showErrorMessage="1" xr:uid="{3E37D37A-BB50-424C-8B94-FBA5BDA5CC2D}">
          <x14:formula1>
            <xm:f>Lookup!$D$8:$D$19</xm:f>
          </x14:formula1>
          <xm:sqref>I16</xm:sqref>
        </x14:dataValidation>
        <x14:dataValidation type="list" allowBlank="1" showInputMessage="1" showErrorMessage="1" xr:uid="{A53956D0-AFDB-4396-BCB8-C29BD761E693}">
          <x14:formula1>
            <xm:f>Lookup!$A$4:$A$5</xm:f>
          </x14:formula1>
          <xm:sqref>I43:I46 I15 I36:I38</xm:sqref>
        </x14:dataValidation>
        <x14:dataValidation type="list" allowBlank="1" showInputMessage="1" showErrorMessage="1" xr:uid="{7864FA17-FC78-4EF4-9FF5-614F56A98C75}">
          <x14:formula1>
            <xm:f>Lookup!$G$8:$G$24</xm:f>
          </x14:formula1>
          <xm:sqref>I21:I23</xm:sqref>
        </x14:dataValidation>
        <x14:dataValidation type="list" allowBlank="1" showInputMessage="1" showErrorMessage="1" xr:uid="{6BC3EEFB-514E-451B-8655-3CDDC3F751DA}">
          <x14:formula1>
            <xm:f>Lookup!$A$8:$A$21</xm:f>
          </x14:formula1>
          <xm:sqref>I9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BA48A-218A-4CD5-AC84-874D52C95122}">
  <sheetPr>
    <tabColor theme="5" tint="0.59999389629810485"/>
  </sheetPr>
  <dimension ref="A1:J51"/>
  <sheetViews>
    <sheetView workbookViewId="0">
      <pane ySplit="5" topLeftCell="A6" activePane="bottomLeft" state="frozen"/>
      <selection pane="bottomLeft" activeCell="I28" sqref="I28"/>
    </sheetView>
  </sheetViews>
  <sheetFormatPr defaultRowHeight="14.5" x14ac:dyDescent="0.35"/>
  <cols>
    <col min="3" max="8" width="11.6328125" customWidth="1"/>
    <col min="9" max="9" width="12.1796875" customWidth="1"/>
  </cols>
  <sheetData>
    <row r="1" spans="1:9" ht="17.5" thickBot="1" x14ac:dyDescent="0.45">
      <c r="A1" s="1" t="s">
        <v>0</v>
      </c>
      <c r="B1" s="1"/>
      <c r="C1" s="1"/>
      <c r="D1" s="7" t="s">
        <v>57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I32</f>
        <v>N/A</v>
      </c>
      <c r="G4" s="2">
        <f>I36</f>
        <v>0</v>
      </c>
      <c r="H4" s="2" t="str">
        <f>I43</f>
        <v>N/A</v>
      </c>
      <c r="I4" s="2" t="str">
        <f>I51</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35</v>
      </c>
      <c r="I28" s="7"/>
    </row>
    <row r="29" spans="1:10" x14ac:dyDescent="0.35">
      <c r="A29" t="s">
        <v>11</v>
      </c>
      <c r="B29" s="28" t="str">
        <f>IF(I28="yes",Lookup!B26,(IF(Coir1!I28="no",Lookup!B27,"Please answer previous question")))</f>
        <v>Please answer previous question</v>
      </c>
      <c r="C29" s="28"/>
      <c r="D29" s="28"/>
      <c r="E29" s="28"/>
      <c r="F29" s="28"/>
      <c r="G29" s="28"/>
      <c r="H29" s="32"/>
      <c r="I29" s="33"/>
    </row>
    <row r="30" spans="1:10" x14ac:dyDescent="0.35">
      <c r="B30" s="28"/>
      <c r="C30" s="28"/>
      <c r="D30" s="28"/>
      <c r="E30" s="28"/>
      <c r="F30" s="28"/>
      <c r="G30" s="28"/>
      <c r="H30" s="32"/>
      <c r="I30" s="34"/>
    </row>
    <row r="31" spans="1:10" x14ac:dyDescent="0.35">
      <c r="A31" t="s">
        <v>36</v>
      </c>
      <c r="B31" t="str">
        <f>IF(OR(AND(I28="no",I29="no"),AND(I28="no",I29="yes"),AND(I28="yes",I29="yes")),"Complete",IF(AND(I28="yes",I29="no"),Lookup!B28,"Please answer previous question"))</f>
        <v>Please answer previous question</v>
      </c>
      <c r="I31" s="26"/>
    </row>
    <row r="32" spans="1:10" x14ac:dyDescent="0.35">
      <c r="H32" t="s">
        <v>2</v>
      </c>
      <c r="I32" s="2" t="str">
        <f>IF(AND(I28="yes",I29="no",I31="yes"),18,IF(AND(I28="yes",I29="no",I31="no"),5,IF(AND(I28="yes",I29="yes"),0,IF(AND(I28="no",I29="no"),12,IF(AND(I28="no",I29="yes"),5,"N/A")))))</f>
        <v>N/A</v>
      </c>
    </row>
    <row r="34" spans="1:10" ht="15" thickBot="1" x14ac:dyDescent="0.4">
      <c r="A34" s="5" t="s">
        <v>7</v>
      </c>
      <c r="B34" s="5"/>
    </row>
    <row r="36" spans="1:10" x14ac:dyDescent="0.35">
      <c r="A36" t="s">
        <v>10</v>
      </c>
      <c r="B36" t="s">
        <v>40</v>
      </c>
      <c r="I36" s="7"/>
      <c r="J36" t="s">
        <v>41</v>
      </c>
    </row>
    <row r="38" spans="1:10" ht="15" thickBot="1" x14ac:dyDescent="0.4">
      <c r="A38" s="5" t="s">
        <v>8</v>
      </c>
      <c r="B38" s="5"/>
    </row>
    <row r="40" spans="1:10" x14ac:dyDescent="0.35">
      <c r="A40" t="s">
        <v>10</v>
      </c>
      <c r="B40" t="s">
        <v>42</v>
      </c>
      <c r="I40" s="8"/>
    </row>
    <row r="41" spans="1:10" x14ac:dyDescent="0.35">
      <c r="A41" t="s">
        <v>11</v>
      </c>
      <c r="B41" t="str">
        <f>IF(I40="Yes",Lookup!B29,(IF(I40="no","Complete","Please answer previous question")))</f>
        <v>Please answer previous question</v>
      </c>
      <c r="I41" s="8"/>
    </row>
    <row r="42" spans="1:10" x14ac:dyDescent="0.35">
      <c r="A42" t="s">
        <v>36</v>
      </c>
      <c r="B42" t="str">
        <f>IF(AND(I40="yes",I41="yes"),Lookup!B30,IF(AND(I40="yes",I41="no"),"Complete","Please answer previous question"))</f>
        <v>Please answer previous question</v>
      </c>
      <c r="I42" s="8"/>
    </row>
    <row r="43" spans="1:10" x14ac:dyDescent="0.35">
      <c r="H43" t="s">
        <v>2</v>
      </c>
      <c r="I43" s="2" t="str">
        <f>IF(I40="no",1,IF(AND(I40="yes",I41="no"),15,IF(AND(I40="yes",I41="yes",I42="no"),17,IF(AND(I40="yes",I41="yes",I42="yes"),20,"N/A"))))</f>
        <v>N/A</v>
      </c>
    </row>
    <row r="45" spans="1:10" ht="15" thickBot="1" x14ac:dyDescent="0.4">
      <c r="A45" s="5" t="s">
        <v>9</v>
      </c>
      <c r="B45" s="5"/>
      <c r="C45" s="5"/>
    </row>
    <row r="47" spans="1:10" x14ac:dyDescent="0.35">
      <c r="A47" t="s">
        <v>10</v>
      </c>
      <c r="B47" t="s">
        <v>47</v>
      </c>
      <c r="I47" s="8"/>
    </row>
    <row r="48" spans="1:10" x14ac:dyDescent="0.35">
      <c r="A48" t="s">
        <v>11</v>
      </c>
      <c r="B48" t="str">
        <f>IF(OR(I47="yes",I47="no"),Lookup!B31,"Please answer previous question")</f>
        <v>Please answer previous question</v>
      </c>
      <c r="I48" s="8"/>
    </row>
    <row r="49" spans="1:9" x14ac:dyDescent="0.35">
      <c r="A49" t="s">
        <v>36</v>
      </c>
      <c r="B49" t="str">
        <f>IF(OR(AND(I47="no",I48="yes"),AND(I47="yes",I48="yes")),Lookup!B33,IF(AND(Coir1!I47="no",Coir1!I48="no"),Lookup!B32,IF(AND(Coir1!I47="yes",Coir1!I48="no"),"Complete","Please answer previous question")))</f>
        <v>Please answer previous question</v>
      </c>
      <c r="I49" s="8"/>
    </row>
    <row r="50" spans="1:9" x14ac:dyDescent="0.35">
      <c r="A50" t="s">
        <v>54</v>
      </c>
      <c r="B50" t="str">
        <f>IF(OR(AND(I47="no",I48="no",I49="yes"),AND(I47="no",I48="no",I49="no"),AND(I47="no",I48="yes",I49="no"),AND(I47="yes",I48="no"),AND(I47="yes",I48="yes",I49="no")),"Complete",IF(OR(AND(I47="no",I48="yes",Coir1!I49="yes"),AND(I47="yes",I48="yes",I49="yes")),Lookup!B34,"Please answer previous question"))</f>
        <v>Please answer previous question</v>
      </c>
      <c r="I50" s="8"/>
    </row>
    <row r="51" spans="1:9" x14ac:dyDescent="0.35">
      <c r="H51" t="s">
        <v>2</v>
      </c>
      <c r="I51" s="2" t="str">
        <f>IF(AND(I47="yes",I48="no"),15,IF(AND(I47="yes",I48="yes",I49="no"),1,IF(AND(I47="yes",I48="yes",I49="yes",I50="no"),8,IF(AND(I47="yes",I48="yes",I49="yes",I50="yes"),12,IF(AND(I47="no",I48="no",I49="yes"),20,IF(AND(I47="no",I48="no",I49="no"),19,IF(AND(I47="no",I48="yes",I49="yes",I50="yes"),18,IF(AND(I47="no",I48="yes",I49="yes",I50="no"),17,IF(AND(I47="no",I48="yes",I49="no"),6,"N/A")))))))))</f>
        <v>N/A</v>
      </c>
    </row>
  </sheetData>
  <mergeCells count="5">
    <mergeCell ref="B21:G23"/>
    <mergeCell ref="I21:I23"/>
    <mergeCell ref="B29:H30"/>
    <mergeCell ref="I29:I30"/>
    <mergeCell ref="B9:H9"/>
  </mergeCells>
  <conditionalFormatting sqref="C4">
    <cfRule type="cellIs" dxfId="221" priority="4" operator="between">
      <formula>0</formula>
      <formula>5.99999999999</formula>
    </cfRule>
  </conditionalFormatting>
  <conditionalFormatting sqref="C4:I4">
    <cfRule type="cellIs" dxfId="220" priority="1" operator="between">
      <formula>18</formula>
      <formula>20</formula>
    </cfRule>
    <cfRule type="cellIs" dxfId="219" priority="2" operator="between">
      <formula>12</formula>
      <formula>17.999999999</formula>
    </cfRule>
    <cfRule type="cellIs" dxfId="218" priority="3" operator="between">
      <formula>6</formula>
      <formula>11.999999999</formula>
    </cfRule>
  </conditionalFormatting>
  <conditionalFormatting sqref="D4:I4">
    <cfRule type="cellIs" dxfId="217" priority="9" operator="between">
      <formula>0.0000001</formula>
      <formula>5.99999999999</formula>
    </cfRule>
  </conditionalFormatting>
  <conditionalFormatting sqref="F4">
    <cfRule type="cellIs" dxfId="216" priority="5" operator="equal">
      <formula>0</formula>
    </cfRule>
  </conditionalFormatting>
  <dataValidations count="1">
    <dataValidation type="decimal" allowBlank="1" showInputMessage="1" showErrorMessage="1" sqref="I36" xr:uid="{BA1E71A6-9810-4C13-B665-EA231EA704E2}">
      <formula1>0</formula1>
      <formula2>20</formula2>
    </dataValidation>
  </dataValidations>
  <hyperlinks>
    <hyperlink ref="I1" location="Map!A1" display="Back to map" xr:uid="{D4B587A1-9D11-4B19-B5AE-EBE5554904D8}"/>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6DD06B14-7FD4-4C12-8F45-B58545F4F4CC}">
          <x14:formula1>
            <xm:f>Lookup!$A$4:$A$5</xm:f>
          </x14:formula1>
          <xm:sqref>I47:I50 I15 I28:I29 I31 I40:I42</xm:sqref>
        </x14:dataValidation>
        <x14:dataValidation type="list" allowBlank="1" showInputMessage="1" showErrorMessage="1" xr:uid="{1C8E0E1F-04D9-4913-8C20-FA4EA97792EB}">
          <x14:formula1>
            <xm:f>Lookup!$D$8:$D$19</xm:f>
          </x14:formula1>
          <xm:sqref>I16</xm:sqref>
        </x14:dataValidation>
        <x14:dataValidation type="list" allowBlank="1" showInputMessage="1" showErrorMessage="1" xr:uid="{B3667008-E0F3-4314-8408-55C0B6CE7249}">
          <x14:formula1>
            <xm:f>Lookup!$G$8:$G$24</xm:f>
          </x14:formula1>
          <xm:sqref>I21:I23</xm:sqref>
        </x14:dataValidation>
        <x14:dataValidation type="list" allowBlank="1" showInputMessage="1" showErrorMessage="1" xr:uid="{59D07716-754A-402C-9690-5110986AC2FE}">
          <x14:formula1>
            <xm:f>Lookup!$A$8:$A$21</xm:f>
          </x14:formula1>
          <xm:sqref>I9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5418D-BFF0-423C-9C2E-D58A302B069F}">
  <sheetPr>
    <tabColor theme="5" tint="0.59999389629810485"/>
  </sheetPr>
  <dimension ref="A1:J51"/>
  <sheetViews>
    <sheetView workbookViewId="0">
      <pane ySplit="5" topLeftCell="A24" activePane="bottomLeft" state="frozen"/>
      <selection pane="bottomLeft" activeCell="I28" sqref="I28"/>
    </sheetView>
  </sheetViews>
  <sheetFormatPr defaultRowHeight="14.5" x14ac:dyDescent="0.35"/>
  <cols>
    <col min="3" max="8" width="11.6328125" customWidth="1"/>
    <col min="9" max="9" width="12.1796875" customWidth="1"/>
  </cols>
  <sheetData>
    <row r="1" spans="1:9" ht="17.5" thickBot="1" x14ac:dyDescent="0.45">
      <c r="A1" s="1" t="s">
        <v>0</v>
      </c>
      <c r="B1" s="1"/>
      <c r="C1" s="1"/>
      <c r="D1" s="7" t="s">
        <v>58</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I32</f>
        <v>N/A</v>
      </c>
      <c r="G4" s="2">
        <f>I36</f>
        <v>0</v>
      </c>
      <c r="H4" s="2" t="str">
        <f>I43</f>
        <v>N/A</v>
      </c>
      <c r="I4" s="2" t="str">
        <f>I51</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35</v>
      </c>
      <c r="I28" s="7"/>
    </row>
    <row r="29" spans="1:10" ht="14.5" customHeight="1" x14ac:dyDescent="0.35">
      <c r="A29" t="s">
        <v>11</v>
      </c>
      <c r="B29" s="28" t="str">
        <f>IF(I28="yes",Lookup!B26,(IF(Coir1!I28="no",Lookup!B27,"Please answer previous question")))</f>
        <v>Please answer previous question</v>
      </c>
      <c r="C29" s="28"/>
      <c r="D29" s="28"/>
      <c r="E29" s="28"/>
      <c r="F29" s="28"/>
      <c r="G29" s="28"/>
      <c r="H29" s="32"/>
      <c r="I29" s="33"/>
    </row>
    <row r="30" spans="1:10" x14ac:dyDescent="0.35">
      <c r="B30" s="28"/>
      <c r="C30" s="28"/>
      <c r="D30" s="28"/>
      <c r="E30" s="28"/>
      <c r="F30" s="28"/>
      <c r="G30" s="28"/>
      <c r="H30" s="32"/>
      <c r="I30" s="34"/>
    </row>
    <row r="31" spans="1:10" x14ac:dyDescent="0.35">
      <c r="A31" t="s">
        <v>36</v>
      </c>
      <c r="B31" t="str">
        <f>IF(OR(AND(I28="no",I29="no"),AND(I28="no",I29="yes"),AND(I28="yes",I29="yes")),"Complete",IF(AND(I28="yes",I29="no"),Lookup!B28,"Please answer previous question"))</f>
        <v>Please answer previous question</v>
      </c>
      <c r="I31" s="26"/>
    </row>
    <row r="32" spans="1:10" x14ac:dyDescent="0.35">
      <c r="H32" t="s">
        <v>2</v>
      </c>
      <c r="I32" s="2" t="str">
        <f>IF(AND(I28="yes",I29="no",I31="yes"),18,IF(AND(I28="yes",I29="no",I31="no"),5,IF(AND(I28="yes",I29="yes"),0,IF(AND(I28="no",I29="no"),12,IF(AND(I28="no",I29="yes"),5,"N/A")))))</f>
        <v>N/A</v>
      </c>
    </row>
    <row r="34" spans="1:10" ht="15" thickBot="1" x14ac:dyDescent="0.4">
      <c r="A34" s="5" t="s">
        <v>7</v>
      </c>
      <c r="B34" s="5"/>
    </row>
    <row r="36" spans="1:10" x14ac:dyDescent="0.35">
      <c r="A36" t="s">
        <v>10</v>
      </c>
      <c r="B36" t="s">
        <v>40</v>
      </c>
      <c r="I36" s="7"/>
      <c r="J36" t="s">
        <v>41</v>
      </c>
    </row>
    <row r="38" spans="1:10" ht="15" thickBot="1" x14ac:dyDescent="0.4">
      <c r="A38" s="5" t="s">
        <v>8</v>
      </c>
      <c r="B38" s="5"/>
    </row>
    <row r="40" spans="1:10" x14ac:dyDescent="0.35">
      <c r="A40" t="s">
        <v>10</v>
      </c>
      <c r="B40" t="s">
        <v>42</v>
      </c>
      <c r="I40" s="8"/>
    </row>
    <row r="41" spans="1:10" x14ac:dyDescent="0.35">
      <c r="A41" t="s">
        <v>11</v>
      </c>
      <c r="B41" t="str">
        <f>IF(I40="Yes",Lookup!B29,(IF(I40="no","Complete","Please answer previous question")))</f>
        <v>Please answer previous question</v>
      </c>
      <c r="I41" s="8"/>
    </row>
    <row r="42" spans="1:10" x14ac:dyDescent="0.35">
      <c r="A42" t="s">
        <v>36</v>
      </c>
      <c r="B42" t="str">
        <f>IF(AND(I40="yes",I41="yes"),Lookup!B30,IF(AND(I40="yes",I41="no"),"Complete","Please answer previous question"))</f>
        <v>Please answer previous question</v>
      </c>
      <c r="I42" s="8"/>
    </row>
    <row r="43" spans="1:10" x14ac:dyDescent="0.35">
      <c r="H43" t="s">
        <v>2</v>
      </c>
      <c r="I43" s="2" t="str">
        <f>IF(I40="no",1,IF(AND(I40="yes",I41="no"),15,IF(AND(I40="yes",I41="yes",I42="no"),17,IF(AND(I40="yes",I41="yes",I42="yes"),20,"N/A"))))</f>
        <v>N/A</v>
      </c>
    </row>
    <row r="45" spans="1:10" ht="15" thickBot="1" x14ac:dyDescent="0.4">
      <c r="A45" s="5" t="s">
        <v>9</v>
      </c>
      <c r="B45" s="5"/>
      <c r="C45" s="5"/>
    </row>
    <row r="47" spans="1:10" x14ac:dyDescent="0.35">
      <c r="A47" t="s">
        <v>10</v>
      </c>
      <c r="B47" t="s">
        <v>47</v>
      </c>
      <c r="I47" s="8"/>
    </row>
    <row r="48" spans="1:10" x14ac:dyDescent="0.35">
      <c r="A48" t="s">
        <v>11</v>
      </c>
      <c r="B48" t="str">
        <f>IF(OR(I47="yes",I47="no"),Lookup!B31,"Please answer previous question")</f>
        <v>Please answer previous question</v>
      </c>
      <c r="I48" s="8"/>
    </row>
    <row r="49" spans="1:9" x14ac:dyDescent="0.35">
      <c r="A49" t="s">
        <v>36</v>
      </c>
      <c r="B49" t="str">
        <f>IF(OR(AND(I47="no",I48="yes"),AND(I47="yes",I48="yes")),Lookup!B33,IF(AND(Coir2!I47="no",Coir2!I48="no"),Lookup!B32,IF(AND(Coir2!I47="yes",Coir2!I48="no"),"Complete","Please answer previous question")))</f>
        <v>Please answer previous question</v>
      </c>
      <c r="I49" s="8"/>
    </row>
    <row r="50" spans="1:9" x14ac:dyDescent="0.35">
      <c r="A50" t="s">
        <v>54</v>
      </c>
      <c r="B50" t="str">
        <f>IF(OR(AND(I47="no",I48="no",I49="yes"),AND(I47="no",I48="no",I49="no"),AND(I47="no",I48="yes",I49="no"),AND(I47="yes",I48="no"),AND(I47="yes",I48="yes",I49="no")),"Complete",IF(OR(AND(I47="no",I48="yes",Coir2!I49="yes"),AND(I47="yes",I48="yes",I49="yes")),Lookup!B34,"Please answer previous question"))</f>
        <v>Please answer previous question</v>
      </c>
      <c r="I50" s="8"/>
    </row>
    <row r="51" spans="1:9" x14ac:dyDescent="0.35">
      <c r="H51" t="s">
        <v>2</v>
      </c>
      <c r="I51" s="2" t="str">
        <f>IF(AND(I47="yes",I48="no"),15,IF(AND(I47="yes",I48="yes",I49="no"),1,IF(AND(I47="yes",I48="yes",I49="yes",I50="no"),8,IF(AND(I47="yes",I48="yes",I49="yes",I50="yes"),12,IF(AND(I47="no",I48="no",I49="yes"),20,IF(AND(I47="no",I48="no",I49="no"),19,IF(AND(I47="no",I48="yes",I49="yes",I50="yes"),18,IF(AND(I47="no",I48="yes",I49="yes",I50="no"),17,IF(AND(I47="no",I48="yes",I49="no"),6,"N/A")))))))))</f>
        <v>N/A</v>
      </c>
    </row>
  </sheetData>
  <mergeCells count="5">
    <mergeCell ref="B21:G23"/>
    <mergeCell ref="I21:I23"/>
    <mergeCell ref="B29:H30"/>
    <mergeCell ref="I29:I30"/>
    <mergeCell ref="B9:H9"/>
  </mergeCells>
  <conditionalFormatting sqref="C4">
    <cfRule type="cellIs" dxfId="215" priority="4" operator="between">
      <formula>0</formula>
      <formula>5.99999999999</formula>
    </cfRule>
  </conditionalFormatting>
  <conditionalFormatting sqref="C4:I4">
    <cfRule type="cellIs" dxfId="214" priority="1" operator="between">
      <formula>18</formula>
      <formula>20</formula>
    </cfRule>
    <cfRule type="cellIs" dxfId="213" priority="2" operator="between">
      <formula>12</formula>
      <formula>17.999999999</formula>
    </cfRule>
    <cfRule type="cellIs" dxfId="212" priority="3" operator="between">
      <formula>6</formula>
      <formula>11.999999999</formula>
    </cfRule>
  </conditionalFormatting>
  <conditionalFormatting sqref="D4:I4">
    <cfRule type="cellIs" dxfId="211" priority="9" operator="between">
      <formula>0.0000001</formula>
      <formula>5.99999999999</formula>
    </cfRule>
  </conditionalFormatting>
  <conditionalFormatting sqref="F4">
    <cfRule type="cellIs" dxfId="210" priority="5" operator="equal">
      <formula>0</formula>
    </cfRule>
  </conditionalFormatting>
  <dataValidations count="1">
    <dataValidation type="decimal" allowBlank="1" showInputMessage="1" showErrorMessage="1" sqref="I36" xr:uid="{7B9204AD-3BD6-46B0-85A5-3B7AFA457738}">
      <formula1>0</formula1>
      <formula2>20</formula2>
    </dataValidation>
  </dataValidations>
  <hyperlinks>
    <hyperlink ref="I1" location="Map!A1" display="Back to map" xr:uid="{3382E267-FFF0-41E9-AD9C-879D41ACEB0F}"/>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D1468281-F4E4-4516-B1AC-0ACB036DE541}">
          <x14:formula1>
            <xm:f>Lookup!$D$8:$D$19</xm:f>
          </x14:formula1>
          <xm:sqref>I16</xm:sqref>
        </x14:dataValidation>
        <x14:dataValidation type="list" allowBlank="1" showInputMessage="1" showErrorMessage="1" xr:uid="{EB0C5CCB-1266-46EA-B6CE-44E4B62E35B4}">
          <x14:formula1>
            <xm:f>Lookup!$A$4:$A$5</xm:f>
          </x14:formula1>
          <xm:sqref>I31 I15 I40:I42 I47:I50 I28:I29</xm:sqref>
        </x14:dataValidation>
        <x14:dataValidation type="list" allowBlank="1" showInputMessage="1" showErrorMessage="1" xr:uid="{D6C18632-BE74-47F0-8126-49BAF6E88383}">
          <x14:formula1>
            <xm:f>Lookup!$G$8:$G$24</xm:f>
          </x14:formula1>
          <xm:sqref>I21:I23</xm:sqref>
        </x14:dataValidation>
        <x14:dataValidation type="list" allowBlank="1" showInputMessage="1" showErrorMessage="1" xr:uid="{23C02875-A860-460C-BAC7-AFAAE3EE2D2E}">
          <x14:formula1>
            <xm:f>Lookup!$A$8:$A$21</xm:f>
          </x14:formula1>
          <xm:sqref>I9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CF16F-638D-4B40-8955-DD5DB0C25FD0}">
  <sheetPr>
    <tabColor theme="5" tint="0.59999389629810485"/>
  </sheetPr>
  <dimension ref="A1:J51"/>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61</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I32</f>
        <v>N/A</v>
      </c>
      <c r="G4" s="2">
        <f>I36</f>
        <v>0</v>
      </c>
      <c r="H4" s="2" t="str">
        <f>I43</f>
        <v>N/A</v>
      </c>
      <c r="I4" s="2" t="str">
        <f>I51</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35</v>
      </c>
      <c r="I28" s="7"/>
    </row>
    <row r="29" spans="1:10" ht="14.5" customHeight="1" x14ac:dyDescent="0.35">
      <c r="A29" t="s">
        <v>11</v>
      </c>
      <c r="B29" s="28" t="str">
        <f>IF(I28="yes",Lookup!B26,(IF(Coir1!I28="no",Lookup!B27,"Please answer previous question")))</f>
        <v>Please answer previous question</v>
      </c>
      <c r="C29" s="28"/>
      <c r="D29" s="28"/>
      <c r="E29" s="28"/>
      <c r="F29" s="28"/>
      <c r="G29" s="28"/>
      <c r="H29" s="32"/>
      <c r="I29" s="33"/>
    </row>
    <row r="30" spans="1:10" x14ac:dyDescent="0.35">
      <c r="B30" s="28"/>
      <c r="C30" s="28"/>
      <c r="D30" s="28"/>
      <c r="E30" s="28"/>
      <c r="F30" s="28"/>
      <c r="G30" s="28"/>
      <c r="H30" s="32"/>
      <c r="I30" s="34"/>
    </row>
    <row r="31" spans="1:10" x14ac:dyDescent="0.35">
      <c r="A31" t="s">
        <v>36</v>
      </c>
      <c r="B31" t="str">
        <f>IF(OR(AND(I28="no",I29="no"),AND(I28="no",I29="yes"),AND(I28="yes",I29="yes")),"Complete",IF(AND(I28="yes",I29="no"),Lookup!B28,"Please answer previous question"))</f>
        <v>Please answer previous question</v>
      </c>
      <c r="I31" s="26"/>
    </row>
    <row r="32" spans="1:10" x14ac:dyDescent="0.35">
      <c r="H32" t="s">
        <v>2</v>
      </c>
      <c r="I32" s="2" t="str">
        <f>IF(AND(I28="yes",I29="no",I31="yes"),18,IF(AND(I28="yes",I29="no",I31="no"),5,IF(AND(I28="yes",I29="yes"),0,IF(AND(I28="no",I29="no"),12,IF(AND(I28="no",I29="yes"),5,"N/A")))))</f>
        <v>N/A</v>
      </c>
    </row>
    <row r="34" spans="1:10" ht="15" thickBot="1" x14ac:dyDescent="0.4">
      <c r="A34" s="5" t="s">
        <v>7</v>
      </c>
      <c r="B34" s="5"/>
    </row>
    <row r="36" spans="1:10" x14ac:dyDescent="0.35">
      <c r="A36" t="s">
        <v>10</v>
      </c>
      <c r="B36" t="s">
        <v>40</v>
      </c>
      <c r="I36" s="7"/>
      <c r="J36" t="s">
        <v>41</v>
      </c>
    </row>
    <row r="38" spans="1:10" ht="15" thickBot="1" x14ac:dyDescent="0.4">
      <c r="A38" s="5" t="s">
        <v>8</v>
      </c>
      <c r="B38" s="5"/>
    </row>
    <row r="40" spans="1:10" x14ac:dyDescent="0.35">
      <c r="A40" t="s">
        <v>10</v>
      </c>
      <c r="B40" t="s">
        <v>42</v>
      </c>
      <c r="I40" s="8"/>
    </row>
    <row r="41" spans="1:10" x14ac:dyDescent="0.35">
      <c r="A41" t="s">
        <v>11</v>
      </c>
      <c r="B41" t="str">
        <f>IF(I40="Yes",Lookup!B29,(IF(I40="no","Complete","Please answer previous question")))</f>
        <v>Please answer previous question</v>
      </c>
      <c r="I41" s="8"/>
    </row>
    <row r="42" spans="1:10" x14ac:dyDescent="0.35">
      <c r="A42" t="s">
        <v>36</v>
      </c>
      <c r="B42" t="str">
        <f>IF(AND(I40="yes",I41="yes"),Lookup!B30,IF(AND(I40="yes",I41="no"),"Complete","Please answer previous question"))</f>
        <v>Please answer previous question</v>
      </c>
      <c r="I42" s="8"/>
    </row>
    <row r="43" spans="1:10" x14ac:dyDescent="0.35">
      <c r="H43" t="s">
        <v>2</v>
      </c>
      <c r="I43" s="2" t="str">
        <f>IF(I40="no",1,IF(AND(I40="yes",I41="no"),15,IF(AND(I40="yes",I41="yes",I42="no"),17,IF(AND(I40="yes",I41="yes",I42="yes"),20,"N/A"))))</f>
        <v>N/A</v>
      </c>
    </row>
    <row r="45" spans="1:10" ht="15" thickBot="1" x14ac:dyDescent="0.4">
      <c r="A45" s="5" t="s">
        <v>9</v>
      </c>
      <c r="B45" s="5"/>
      <c r="C45" s="5"/>
    </row>
    <row r="47" spans="1:10" x14ac:dyDescent="0.35">
      <c r="A47" t="s">
        <v>10</v>
      </c>
      <c r="B47" t="s">
        <v>47</v>
      </c>
      <c r="I47" s="8"/>
    </row>
    <row r="48" spans="1:10" x14ac:dyDescent="0.35">
      <c r="A48" t="s">
        <v>11</v>
      </c>
      <c r="B48" t="str">
        <f>IF(OR(I47="yes",I47="no"),Lookup!B31,"Please answer previous question")</f>
        <v>Please answer previous question</v>
      </c>
      <c r="I48" s="8"/>
    </row>
    <row r="49" spans="1:9" x14ac:dyDescent="0.35">
      <c r="A49" t="s">
        <v>36</v>
      </c>
      <c r="B49" t="str">
        <f>IF(OR(AND(I47="no",I48="yes"),AND(I47="yes",I48="yes")),Lookup!B33,IF(AND(Coir3!I47="no",Coir3!I48="no"),Lookup!B32,IF(AND(Coir3!I47="yes",Coir3!I48="no"),"Complete","Please answer previous question")))</f>
        <v>Please answer previous question</v>
      </c>
      <c r="I49" s="8"/>
    </row>
    <row r="50" spans="1:9" x14ac:dyDescent="0.35">
      <c r="A50" t="s">
        <v>54</v>
      </c>
      <c r="B50" t="str">
        <f>IF(OR(AND(I47="no",I48="no",I49="yes"),AND(I47="no",I48="no",I49="no"),AND(I47="no",I48="yes",I49="no"),AND(I47="yes",I48="no"),AND(I47="yes",I48="yes",I49="no")),"Complete",IF(OR(AND(I47="no",I48="yes",Coir3!I49="yes"),AND(I47="yes",I48="yes",I49="yes")),Lookup!B34,"Please answer previous question"))</f>
        <v>Please answer previous question</v>
      </c>
      <c r="I50" s="8"/>
    </row>
    <row r="51" spans="1:9" x14ac:dyDescent="0.35">
      <c r="H51" t="s">
        <v>2</v>
      </c>
      <c r="I51" s="2" t="str">
        <f>IF(AND(I47="yes",I48="no"),15,IF(AND(I47="yes",I48="yes",I49="no"),1,IF(AND(I47="yes",I48="yes",I49="yes",I50="no"),8,IF(AND(I47="yes",I48="yes",I49="yes",I50="yes"),12,IF(AND(I47="no",I48="no",I49="yes"),20,IF(AND(I47="no",I48="no",I49="no"),19,IF(AND(I47="no",I48="yes",I49="yes",I50="yes"),18,IF(AND(I47="no",I48="yes",I49="yes",I50="no"),17,IF(AND(I47="no",I48="yes",I49="no"),6,"N/A")))))))))</f>
        <v>N/A</v>
      </c>
    </row>
  </sheetData>
  <mergeCells count="5">
    <mergeCell ref="B21:G23"/>
    <mergeCell ref="I21:I23"/>
    <mergeCell ref="B29:H30"/>
    <mergeCell ref="I29:I30"/>
    <mergeCell ref="B9:H9"/>
  </mergeCells>
  <conditionalFormatting sqref="C4">
    <cfRule type="cellIs" dxfId="209" priority="4" operator="between">
      <formula>0</formula>
      <formula>5.99999999999</formula>
    </cfRule>
  </conditionalFormatting>
  <conditionalFormatting sqref="C4:I4">
    <cfRule type="cellIs" dxfId="208" priority="1" operator="between">
      <formula>18</formula>
      <formula>20</formula>
    </cfRule>
    <cfRule type="cellIs" dxfId="207" priority="2" operator="between">
      <formula>12</formula>
      <formula>17.999999999</formula>
    </cfRule>
    <cfRule type="cellIs" dxfId="206" priority="3" operator="between">
      <formula>6</formula>
      <formula>11.999999999</formula>
    </cfRule>
  </conditionalFormatting>
  <conditionalFormatting sqref="D4:I4">
    <cfRule type="cellIs" dxfId="205" priority="9" operator="between">
      <formula>0.0000001</formula>
      <formula>5.99999999999</formula>
    </cfRule>
  </conditionalFormatting>
  <conditionalFormatting sqref="F4">
    <cfRule type="cellIs" dxfId="204" priority="5" operator="equal">
      <formula>0</formula>
    </cfRule>
  </conditionalFormatting>
  <dataValidations count="1">
    <dataValidation type="decimal" allowBlank="1" showInputMessage="1" showErrorMessage="1" sqref="I36" xr:uid="{2059099E-00FF-474C-B62D-86CCCB4B6B0C}">
      <formula1>0</formula1>
      <formula2>20</formula2>
    </dataValidation>
  </dataValidations>
  <hyperlinks>
    <hyperlink ref="I1" location="Map!A1" display="Back to map" xr:uid="{3F15EB94-FAC0-4F53-89F7-22579D192A01}"/>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271B771E-89D6-4A82-A0F9-83BE143B200B}">
          <x14:formula1>
            <xm:f>Lookup!$A$4:$A$5</xm:f>
          </x14:formula1>
          <xm:sqref>I31 I15 I40:I42 I47:I50 I28:I29</xm:sqref>
        </x14:dataValidation>
        <x14:dataValidation type="list" allowBlank="1" showInputMessage="1" showErrorMessage="1" xr:uid="{91AC28AA-A6B8-4778-8557-B370A7AFAB08}">
          <x14:formula1>
            <xm:f>Lookup!$D$8:$D$19</xm:f>
          </x14:formula1>
          <xm:sqref>I16</xm:sqref>
        </x14:dataValidation>
        <x14:dataValidation type="list" allowBlank="1" showInputMessage="1" showErrorMessage="1" xr:uid="{75498471-3C48-4028-9FC1-442B710470D4}">
          <x14:formula1>
            <xm:f>Lookup!$G$8:$G$24</xm:f>
          </x14:formula1>
          <xm:sqref>I21:I23</xm:sqref>
        </x14:dataValidation>
        <x14:dataValidation type="list" allowBlank="1" showInputMessage="1" showErrorMessage="1" xr:uid="{93B69C4F-E28E-4136-ABEC-4A2B0C871FF5}">
          <x14:formula1>
            <xm:f>Lookup!$A$8:$A$21</xm:f>
          </x14:formula1>
          <xm:sqref>I9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02A39-8DB8-4E86-B777-9E24E28CF005}">
  <sheetPr>
    <tabColor theme="5" tint="0.59999389629810485"/>
  </sheetPr>
  <dimension ref="A1:J51"/>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60</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I32</f>
        <v>N/A</v>
      </c>
      <c r="G4" s="2">
        <f>I36</f>
        <v>0</v>
      </c>
      <c r="H4" s="2" t="str">
        <f>I43</f>
        <v>N/A</v>
      </c>
      <c r="I4" s="2" t="str">
        <f>I51</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35</v>
      </c>
      <c r="I28" s="7"/>
    </row>
    <row r="29" spans="1:10" ht="14.5" customHeight="1" x14ac:dyDescent="0.35">
      <c r="A29" t="s">
        <v>11</v>
      </c>
      <c r="B29" s="28" t="str">
        <f>IF(I28="yes",Lookup!B26,(IF(Coir1!I28="no",Lookup!B27,"Please answer previous question")))</f>
        <v>Please answer previous question</v>
      </c>
      <c r="C29" s="28"/>
      <c r="D29" s="28"/>
      <c r="E29" s="28"/>
      <c r="F29" s="28"/>
      <c r="G29" s="28"/>
      <c r="H29" s="32"/>
      <c r="I29" s="33"/>
    </row>
    <row r="30" spans="1:10" x14ac:dyDescent="0.35">
      <c r="B30" s="28"/>
      <c r="C30" s="28"/>
      <c r="D30" s="28"/>
      <c r="E30" s="28"/>
      <c r="F30" s="28"/>
      <c r="G30" s="28"/>
      <c r="H30" s="32"/>
      <c r="I30" s="34"/>
    </row>
    <row r="31" spans="1:10" x14ac:dyDescent="0.35">
      <c r="A31" t="s">
        <v>36</v>
      </c>
      <c r="B31" t="str">
        <f>IF(OR(AND(I28="no",I29="no"),AND(I28="no",I29="yes"),AND(I28="yes",I29="yes")),"Complete",IF(AND(I28="yes",I29="no"),Lookup!B28,"Please answer previous question"))</f>
        <v>Please answer previous question</v>
      </c>
      <c r="I31" s="26"/>
    </row>
    <row r="32" spans="1:10" x14ac:dyDescent="0.35">
      <c r="H32" t="s">
        <v>2</v>
      </c>
      <c r="I32" s="2" t="str">
        <f>IF(AND(I28="yes",I29="no",I31="yes"),18,IF(AND(I28="yes",I29="no",I31="no"),5,IF(AND(I28="yes",I29="yes"),0,IF(AND(I28="no",I29="no"),12,IF(AND(I28="no",I29="yes"),5,"N/A")))))</f>
        <v>N/A</v>
      </c>
    </row>
    <row r="34" spans="1:10" ht="15" thickBot="1" x14ac:dyDescent="0.4">
      <c r="A34" s="5" t="s">
        <v>7</v>
      </c>
      <c r="B34" s="5"/>
    </row>
    <row r="36" spans="1:10" x14ac:dyDescent="0.35">
      <c r="A36" t="s">
        <v>10</v>
      </c>
      <c r="B36" t="s">
        <v>40</v>
      </c>
      <c r="I36" s="7"/>
      <c r="J36" t="s">
        <v>41</v>
      </c>
    </row>
    <row r="38" spans="1:10" ht="15" thickBot="1" x14ac:dyDescent="0.4">
      <c r="A38" s="5" t="s">
        <v>8</v>
      </c>
      <c r="B38" s="5"/>
    </row>
    <row r="40" spans="1:10" x14ac:dyDescent="0.35">
      <c r="A40" t="s">
        <v>10</v>
      </c>
      <c r="B40" t="s">
        <v>42</v>
      </c>
      <c r="I40" s="8"/>
    </row>
    <row r="41" spans="1:10" x14ac:dyDescent="0.35">
      <c r="A41" t="s">
        <v>11</v>
      </c>
      <c r="B41" t="str">
        <f>IF(I40="Yes",Lookup!B29,(IF(I40="no","Complete","Please answer previous question")))</f>
        <v>Please answer previous question</v>
      </c>
      <c r="I41" s="8"/>
    </row>
    <row r="42" spans="1:10" x14ac:dyDescent="0.35">
      <c r="A42" t="s">
        <v>36</v>
      </c>
      <c r="B42" t="str">
        <f>IF(AND(I40="yes",I41="yes"),Lookup!B30,IF(AND(I40="yes",I41="no"),"Complete","Please answer previous question"))</f>
        <v>Please answer previous question</v>
      </c>
      <c r="I42" s="8"/>
    </row>
    <row r="43" spans="1:10" x14ac:dyDescent="0.35">
      <c r="H43" t="s">
        <v>2</v>
      </c>
      <c r="I43" s="2" t="str">
        <f>IF(I40="no",1,IF(AND(I40="yes",I41="no"),15,IF(AND(I40="yes",I41="yes",I42="no"),17,IF(AND(I40="yes",I41="yes",I42="yes"),20,"N/A"))))</f>
        <v>N/A</v>
      </c>
    </row>
    <row r="45" spans="1:10" ht="15" thickBot="1" x14ac:dyDescent="0.4">
      <c r="A45" s="5" t="s">
        <v>9</v>
      </c>
      <c r="B45" s="5"/>
      <c r="C45" s="5"/>
    </row>
    <row r="47" spans="1:10" x14ac:dyDescent="0.35">
      <c r="A47" t="s">
        <v>10</v>
      </c>
      <c r="B47" t="s">
        <v>47</v>
      </c>
      <c r="I47" s="8"/>
    </row>
    <row r="48" spans="1:10" x14ac:dyDescent="0.35">
      <c r="A48" t="s">
        <v>11</v>
      </c>
      <c r="B48" t="str">
        <f>IF(OR(I47="yes",I47="no"),Lookup!B31,"Please answer previous question")</f>
        <v>Please answer previous question</v>
      </c>
      <c r="I48" s="8"/>
    </row>
    <row r="49" spans="1:9" x14ac:dyDescent="0.35">
      <c r="A49" t="s">
        <v>36</v>
      </c>
      <c r="B49" t="str">
        <f>IF(OR(AND(I47="no",I48="yes"),AND(I47="yes",I48="yes")),Lookup!B33,IF(AND(Coir4!I47="no",Coir4!I48="no"),Lookup!B32,IF(AND(Coir4!I47="yes",Coir4!I48="no"),"Complete","Please answer previous question")))</f>
        <v>Please answer previous question</v>
      </c>
      <c r="I49" s="8"/>
    </row>
    <row r="50" spans="1:9" x14ac:dyDescent="0.35">
      <c r="A50" t="s">
        <v>54</v>
      </c>
      <c r="B50" t="str">
        <f>IF(OR(AND(I47="no",I48="no",I49="yes"),AND(I47="no",I48="no",I49="no"),AND(I47="no",I48="yes",I49="no"),AND(I47="yes",I48="no"),AND(I47="yes",I48="yes",I49="no")),"Complete",IF(OR(AND(I47="no",I48="yes",Coir4!I49="yes"),AND(I47="yes",I48="yes",I49="yes")),Lookup!B34,"Please answer previous question"))</f>
        <v>Please answer previous question</v>
      </c>
      <c r="I50" s="8"/>
    </row>
    <row r="51" spans="1:9" x14ac:dyDescent="0.35">
      <c r="H51" t="s">
        <v>2</v>
      </c>
      <c r="I51" s="2" t="str">
        <f>IF(AND(I47="yes",I48="no"),15,IF(AND(I47="yes",I48="yes",I49="no"),1,IF(AND(I47="yes",I48="yes",I49="yes",I50="no"),8,IF(AND(I47="yes",I48="yes",I49="yes",I50="yes"),12,IF(AND(I47="no",I48="no",I49="yes"),20,IF(AND(I47="no",I48="no",I49="no"),19,IF(AND(I47="no",I48="yes",I49="yes",I50="yes"),18,IF(AND(I47="no",I48="yes",I49="yes",I50="no"),17,IF(AND(I47="no",I48="yes",I49="no"),6,"N/A")))))))))</f>
        <v>N/A</v>
      </c>
    </row>
  </sheetData>
  <mergeCells count="5">
    <mergeCell ref="B21:G23"/>
    <mergeCell ref="I21:I23"/>
    <mergeCell ref="B29:H30"/>
    <mergeCell ref="I29:I30"/>
    <mergeCell ref="B9:H9"/>
  </mergeCells>
  <conditionalFormatting sqref="C4">
    <cfRule type="cellIs" dxfId="203" priority="4" operator="between">
      <formula>0</formula>
      <formula>5.99999999999</formula>
    </cfRule>
  </conditionalFormatting>
  <conditionalFormatting sqref="C4:I4">
    <cfRule type="cellIs" dxfId="202" priority="1" operator="between">
      <formula>18</formula>
      <formula>20</formula>
    </cfRule>
    <cfRule type="cellIs" dxfId="201" priority="2" operator="between">
      <formula>12</formula>
      <formula>17.999999999</formula>
    </cfRule>
    <cfRule type="cellIs" dxfId="200" priority="3" operator="between">
      <formula>6</formula>
      <formula>11.999999999</formula>
    </cfRule>
  </conditionalFormatting>
  <conditionalFormatting sqref="D4:I4">
    <cfRule type="cellIs" dxfId="199" priority="9" operator="between">
      <formula>0.0000001</formula>
      <formula>5.99999999999</formula>
    </cfRule>
  </conditionalFormatting>
  <conditionalFormatting sqref="F4">
    <cfRule type="cellIs" dxfId="198" priority="5" operator="equal">
      <formula>0</formula>
    </cfRule>
  </conditionalFormatting>
  <dataValidations count="1">
    <dataValidation type="decimal" allowBlank="1" showInputMessage="1" showErrorMessage="1" sqref="I36" xr:uid="{0789105F-8552-4722-97E7-BCAB89B55548}">
      <formula1>0</formula1>
      <formula2>20</formula2>
    </dataValidation>
  </dataValidations>
  <hyperlinks>
    <hyperlink ref="I1" location="Map!A1" display="Back to map" xr:uid="{33EC8C62-9922-40A8-8B60-A0C2122F9CCB}"/>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4CF13738-EF58-43D3-B3A4-CF9F342B79A6}">
          <x14:formula1>
            <xm:f>Lookup!$D$8:$D$19</xm:f>
          </x14:formula1>
          <xm:sqref>I16</xm:sqref>
        </x14:dataValidation>
        <x14:dataValidation type="list" allowBlank="1" showInputMessage="1" showErrorMessage="1" xr:uid="{F6764F63-87C9-4A95-8D28-287E14516F39}">
          <x14:formula1>
            <xm:f>Lookup!$A$4:$A$5</xm:f>
          </x14:formula1>
          <xm:sqref>I31 I15 I40:I42 I47:I50 I28:I29</xm:sqref>
        </x14:dataValidation>
        <x14:dataValidation type="list" allowBlank="1" showInputMessage="1" showErrorMessage="1" xr:uid="{BC97D3E1-918A-4D7C-B2FA-509F41F4B99E}">
          <x14:formula1>
            <xm:f>Lookup!$G$8:$G$24</xm:f>
          </x14:formula1>
          <xm:sqref>I21:I23</xm:sqref>
        </x14:dataValidation>
        <x14:dataValidation type="list" allowBlank="1" showInputMessage="1" showErrorMessage="1" xr:uid="{8C6082BF-8BF0-43CF-B27C-2F4C2619AFC9}">
          <x14:formula1>
            <xm:f>Lookup!$A$8:$A$21</xm:f>
          </x14:formula1>
          <xm:sqref>I9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E82A7-466A-45DC-8F43-81C0192729E1}">
  <sheetPr>
    <tabColor theme="5" tint="0.59999389629810485"/>
  </sheetPr>
  <dimension ref="A1:J51"/>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59</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I32</f>
        <v>N/A</v>
      </c>
      <c r="G4" s="2">
        <f>I36</f>
        <v>0</v>
      </c>
      <c r="H4" s="2" t="str">
        <f>I43</f>
        <v>N/A</v>
      </c>
      <c r="I4" s="2" t="str">
        <f>I51</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35</v>
      </c>
      <c r="I28" s="7"/>
    </row>
    <row r="29" spans="1:10" ht="14.5" customHeight="1" x14ac:dyDescent="0.35">
      <c r="A29" t="s">
        <v>11</v>
      </c>
      <c r="B29" s="28" t="str">
        <f>IF(I28="yes",Lookup!B26,(IF(Coir1!I28="no",Lookup!B27,"Please answer previous question")))</f>
        <v>Please answer previous question</v>
      </c>
      <c r="C29" s="28"/>
      <c r="D29" s="28"/>
      <c r="E29" s="28"/>
      <c r="F29" s="28"/>
      <c r="G29" s="28"/>
      <c r="H29" s="32"/>
      <c r="I29" s="33"/>
    </row>
    <row r="30" spans="1:10" x14ac:dyDescent="0.35">
      <c r="B30" s="28"/>
      <c r="C30" s="28"/>
      <c r="D30" s="28"/>
      <c r="E30" s="28"/>
      <c r="F30" s="28"/>
      <c r="G30" s="28"/>
      <c r="H30" s="32"/>
      <c r="I30" s="34"/>
    </row>
    <row r="31" spans="1:10" x14ac:dyDescent="0.35">
      <c r="A31" t="s">
        <v>36</v>
      </c>
      <c r="B31" t="str">
        <f>IF(OR(AND(I28="no",I29="no"),AND(I28="no",I29="yes"),AND(I28="yes",I29="yes")),"Complete",IF(AND(I28="yes",I29="no"),Lookup!B28,"Please answer previous question"))</f>
        <v>Please answer previous question</v>
      </c>
      <c r="I31" s="26"/>
    </row>
    <row r="32" spans="1:10" x14ac:dyDescent="0.35">
      <c r="H32" t="s">
        <v>2</v>
      </c>
      <c r="I32" s="2" t="str">
        <f>IF(AND(I28="yes",I29="no",I31="yes"),18,IF(AND(I28="yes",I29="no",I31="no"),5,IF(AND(I28="yes",I29="yes"),0,IF(AND(I28="no",I29="no"),12,IF(AND(I28="no",I29="yes"),5,"N/A")))))</f>
        <v>N/A</v>
      </c>
    </row>
    <row r="34" spans="1:10" ht="15" thickBot="1" x14ac:dyDescent="0.4">
      <c r="A34" s="5" t="s">
        <v>7</v>
      </c>
      <c r="B34" s="5"/>
    </row>
    <row r="36" spans="1:10" x14ac:dyDescent="0.35">
      <c r="A36" t="s">
        <v>10</v>
      </c>
      <c r="B36" t="s">
        <v>40</v>
      </c>
      <c r="I36" s="7"/>
      <c r="J36" t="s">
        <v>41</v>
      </c>
    </row>
    <row r="38" spans="1:10" ht="15" thickBot="1" x14ac:dyDescent="0.4">
      <c r="A38" s="5" t="s">
        <v>8</v>
      </c>
      <c r="B38" s="5"/>
    </row>
    <row r="40" spans="1:10" x14ac:dyDescent="0.35">
      <c r="A40" t="s">
        <v>10</v>
      </c>
      <c r="B40" t="s">
        <v>42</v>
      </c>
      <c r="I40" s="8"/>
    </row>
    <row r="41" spans="1:10" x14ac:dyDescent="0.35">
      <c r="A41" t="s">
        <v>11</v>
      </c>
      <c r="B41" t="str">
        <f>IF(I40="Yes",Lookup!B29,(IF(I40="no","Complete","Please answer previous question")))</f>
        <v>Please answer previous question</v>
      </c>
      <c r="I41" s="8"/>
    </row>
    <row r="42" spans="1:10" x14ac:dyDescent="0.35">
      <c r="A42" t="s">
        <v>36</v>
      </c>
      <c r="B42" t="str">
        <f>IF(AND(I40="yes",I41="yes"),Lookup!B30,IF(AND(I40="yes",I41="no"),"Complete","Please answer previous question"))</f>
        <v>Please answer previous question</v>
      </c>
      <c r="I42" s="8"/>
    </row>
    <row r="43" spans="1:10" x14ac:dyDescent="0.35">
      <c r="H43" t="s">
        <v>2</v>
      </c>
      <c r="I43" s="2" t="str">
        <f>IF(I40="no",1,IF(AND(I40="yes",I41="no"),15,IF(AND(I40="yes",I41="yes",I42="no"),17,IF(AND(I40="yes",I41="yes",I42="yes"),20,"N/A"))))</f>
        <v>N/A</v>
      </c>
    </row>
    <row r="45" spans="1:10" ht="15" thickBot="1" x14ac:dyDescent="0.4">
      <c r="A45" s="5" t="s">
        <v>9</v>
      </c>
      <c r="B45" s="5"/>
      <c r="C45" s="5"/>
    </row>
    <row r="47" spans="1:10" x14ac:dyDescent="0.35">
      <c r="A47" t="s">
        <v>10</v>
      </c>
      <c r="B47" t="s">
        <v>47</v>
      </c>
      <c r="I47" s="8"/>
    </row>
    <row r="48" spans="1:10" x14ac:dyDescent="0.35">
      <c r="A48" t="s">
        <v>11</v>
      </c>
      <c r="B48" t="str">
        <f>IF(OR(I47="yes",I47="no"),Lookup!B31,"Please answer previous question")</f>
        <v>Please answer previous question</v>
      </c>
      <c r="I48" s="8"/>
    </row>
    <row r="49" spans="1:9" x14ac:dyDescent="0.35">
      <c r="A49" t="s">
        <v>36</v>
      </c>
      <c r="B49" t="str">
        <f>IF(OR(AND(I47="no",I48="yes"),AND(I47="yes",I48="yes")),Lookup!B33,IF(AND(Coir5!I47="no",Coir5!I48="no"),Lookup!B32,IF(AND(Coir5!I47="yes",Coir5!I48="no"),"Complete","Please answer previous question")))</f>
        <v>Please answer previous question</v>
      </c>
      <c r="I49" s="8"/>
    </row>
    <row r="50" spans="1:9" x14ac:dyDescent="0.35">
      <c r="A50" t="s">
        <v>54</v>
      </c>
      <c r="B50" t="str">
        <f>IF(OR(AND(I47="no",I48="no",I49="yes"),AND(I47="no",I48="no",I49="no"),AND(I47="no",I48="yes",I49="no"),AND(I47="yes",I48="no"),AND(I47="yes",I48="yes",I49="no")),"Complete",IF(OR(AND(I47="no",I48="yes",Coir5!I49="yes"),AND(I47="yes",I48="yes",I49="yes")),Lookup!B34,"Please answer previous question"))</f>
        <v>Please answer previous question</v>
      </c>
      <c r="I50" s="8"/>
    </row>
    <row r="51" spans="1:9" x14ac:dyDescent="0.35">
      <c r="H51" t="s">
        <v>2</v>
      </c>
      <c r="I51" s="2" t="str">
        <f>IF(AND(I47="yes",I48="no"),15,IF(AND(I47="yes",I48="yes",I49="no"),1,IF(AND(I47="yes",I48="yes",I49="yes",I50="no"),8,IF(AND(I47="yes",I48="yes",I49="yes",I50="yes"),12,IF(AND(I47="no",I48="no",I49="yes"),20,IF(AND(I47="no",I48="no",I49="no"),19,IF(AND(I47="no",I48="yes",I49="yes",I50="yes"),18,IF(AND(I47="no",I48="yes",I49="yes",I50="no"),17,IF(AND(I47="no",I48="yes",I49="no"),6,"N/A")))))))))</f>
        <v>N/A</v>
      </c>
    </row>
  </sheetData>
  <mergeCells count="5">
    <mergeCell ref="B21:G23"/>
    <mergeCell ref="I21:I23"/>
    <mergeCell ref="B29:H30"/>
    <mergeCell ref="I29:I30"/>
    <mergeCell ref="B9:H9"/>
  </mergeCells>
  <conditionalFormatting sqref="C4">
    <cfRule type="cellIs" dxfId="197" priority="4" operator="between">
      <formula>0</formula>
      <formula>5.99999999999</formula>
    </cfRule>
  </conditionalFormatting>
  <conditionalFormatting sqref="C4:I4">
    <cfRule type="cellIs" dxfId="196" priority="1" operator="between">
      <formula>18</formula>
      <formula>20</formula>
    </cfRule>
    <cfRule type="cellIs" dxfId="195" priority="2" operator="between">
      <formula>12</formula>
      <formula>17.999999999</formula>
    </cfRule>
    <cfRule type="cellIs" dxfId="194" priority="3" operator="between">
      <formula>6</formula>
      <formula>11.999999999</formula>
    </cfRule>
  </conditionalFormatting>
  <conditionalFormatting sqref="D4:I4">
    <cfRule type="cellIs" dxfId="193" priority="9" operator="between">
      <formula>0.0000001</formula>
      <formula>5.99999999999</formula>
    </cfRule>
  </conditionalFormatting>
  <conditionalFormatting sqref="F4">
    <cfRule type="cellIs" dxfId="192" priority="5" operator="equal">
      <formula>0</formula>
    </cfRule>
  </conditionalFormatting>
  <dataValidations count="1">
    <dataValidation type="decimal" allowBlank="1" showInputMessage="1" showErrorMessage="1" sqref="I36" xr:uid="{59AFCE4C-19CB-4240-A46E-94AEE08DC3B0}">
      <formula1>0</formula1>
      <formula2>20</formula2>
    </dataValidation>
  </dataValidations>
  <hyperlinks>
    <hyperlink ref="I1" location="Map!A1" display="Back to map" xr:uid="{A0ECF37E-A505-47BD-93CA-4ECBDAB12410}"/>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77DDB599-989D-4E2B-864A-8BC2412DF9BE}">
          <x14:formula1>
            <xm:f>Lookup!$A$4:$A$5</xm:f>
          </x14:formula1>
          <xm:sqref>I31 I15 I40:I42 I47:I50 I28:I29</xm:sqref>
        </x14:dataValidation>
        <x14:dataValidation type="list" allowBlank="1" showInputMessage="1" showErrorMessage="1" xr:uid="{091E4602-B739-45FA-8018-8D35488ADBAF}">
          <x14:formula1>
            <xm:f>Lookup!$D$8:$D$19</xm:f>
          </x14:formula1>
          <xm:sqref>I16</xm:sqref>
        </x14:dataValidation>
        <x14:dataValidation type="list" allowBlank="1" showInputMessage="1" showErrorMessage="1" xr:uid="{B9CCA70B-17CC-4099-A0F3-927A51A83448}">
          <x14:formula1>
            <xm:f>Lookup!$G$8:$G$24</xm:f>
          </x14:formula1>
          <xm:sqref>I21:I23</xm:sqref>
        </x14:dataValidation>
        <x14:dataValidation type="list" allowBlank="1" showInputMessage="1" showErrorMessage="1" xr:uid="{43FFBC84-5F24-4295-B25C-DAC480C95CE8}">
          <x14:formula1>
            <xm:f>Lookup!$A$8:$A$21</xm:f>
          </x14:formula1>
          <xm:sqref>I9</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9E9E-6200-4A7F-80A7-E2844677BB2C}">
  <sheetPr>
    <tabColor rgb="FF002060"/>
  </sheetPr>
  <dimension ref="A1:Q5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149</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I37</f>
        <v>N/A</v>
      </c>
      <c r="G4" s="2">
        <f>I42</f>
        <v>0</v>
      </c>
      <c r="H4" s="2" t="str">
        <f>I49</f>
        <v>N/A</v>
      </c>
      <c r="I4" s="2" t="str">
        <f>I57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question",IF(I28="yes","Complete",Lookup!B40))</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t="str">
        <f>IF(OR(I28="yes",AND(I28="no",I29="yes")),"Complete",IF(OR(ISBLANK(I28),ISBLANK(I29)),"Please answer the previous question",Lookup!B41))</f>
        <v>Please answer the previous question</v>
      </c>
      <c r="I31" s="7"/>
    </row>
    <row r="32" spans="1:17" x14ac:dyDescent="0.35">
      <c r="A32" t="s">
        <v>54</v>
      </c>
      <c r="B32" t="str">
        <f>IF(OR(I28="yes",AND(I28="no",I29="yes"),AND(I28="no",I29="no",I31=Lookup!O16)),"Complete",IF(OR(ISBLANK(I28),ISBLANK(I29),ISBLANK(I31)),"Please answer the previous question",Lookup!B42))</f>
        <v>Please answer the previous question</v>
      </c>
      <c r="I32" s="7"/>
    </row>
    <row r="33" spans="1:10" x14ac:dyDescent="0.35">
      <c r="A33" t="s">
        <v>150</v>
      </c>
      <c r="B33" t="str">
        <f>IF(OR(I28="yes",AND(I28="no",I29="yes"),AND(I28="no",I29="no",I31=Lookup!O16),AND(I28="no",I29="no",OR(I31=Lookup!O14),I31=Lookup!O15),I32="no"),"Complete",IF(OR(ISBLANK(I28),ISBLANK(I29),ISBLANK(I31),ISBLANK(I32)),"Please answer the previous question",Lookup!B43))</f>
        <v>Please answer the previous question</v>
      </c>
      <c r="I33" s="7"/>
    </row>
    <row r="34" spans="1:10" x14ac:dyDescent="0.35">
      <c r="A34" t="s">
        <v>151</v>
      </c>
      <c r="B34" s="35" t="str">
        <f>IF(OR(I28="yes",AND(I28="no",I29="yes"),AND(I28="no",I29="no",I31=Lookup!O16),AND(I28="no",I29="no",OR(I31=Lookup!O14),I31=Lookup!O15),I32="no"),"Complete",IF(OR(ISBLANK(I28),ISBLANK(I29),ISBLANK(I31),ISBLANK(I32),ISBLANK(I33)),"Please answer the previous question",Lookup!B44))</f>
        <v>Please answer the previous question</v>
      </c>
      <c r="C34" s="35"/>
      <c r="D34" s="35"/>
      <c r="E34" s="35"/>
      <c r="F34" s="35"/>
      <c r="G34" s="35"/>
      <c r="H34" s="35"/>
      <c r="I34" s="33"/>
    </row>
    <row r="35" spans="1:10" x14ac:dyDescent="0.35">
      <c r="B35" s="35"/>
      <c r="C35" s="35"/>
      <c r="D35" s="35"/>
      <c r="E35" s="35"/>
      <c r="F35" s="35"/>
      <c r="G35" s="35"/>
      <c r="H35" s="35"/>
      <c r="I35" s="36"/>
    </row>
    <row r="36" spans="1:10" x14ac:dyDescent="0.35">
      <c r="A36" t="s">
        <v>152</v>
      </c>
      <c r="B36" t="str">
        <f>IF(OR(I28="yes",AND(I28="no",I29="yes"),AND(I28="no",I29="no",I31=Lookup!O16),AND(I28="no",I29="no",OR(I31=Lookup!O14),I31=Lookup!O15),I32="no"),"Complete",IF(OR(ISBLANK(I28),ISBLANK(I29),ISBLANK(I31),ISBLANK(I32),ISBLANK(I33),ISBLANK(I34)),"Please answer the previous question",Lookup!B45))</f>
        <v>Please answer the previous question</v>
      </c>
      <c r="I36" s="7"/>
    </row>
    <row r="37" spans="1:10" x14ac:dyDescent="0.35">
      <c r="H37" t="s">
        <v>2</v>
      </c>
      <c r="I37" s="2" t="str">
        <f>IF(I28="yes",20,IF(OR(AND(I28="no",I29="no",I31=Lookup!O16),AND(I28="no",I29="no",OR(I31=Lookup!O14,I31=Lookup!O15),I32="no")),0,IF(I29="Yes","Warning",IF(AND(I28="no",I29="no",I31=Lookup!O14,Peat1!I32="yes",Peat1!I33="yes",Peat1!I34="yes"),VLOOKUP(Peat1!I36,Lookup!O8:W10,2,FALSE),IF(AND(I28="no",I29="no",I31=Lookup!O14,Peat1!I32="yes",Peat1!I33="yes",Peat1!I34="no"),VLOOKUP(Peat1!I36,Lookup!O8:W10,4,FALSE),IF(AND(I28="no",I29="no",I31=Lookup!O14,Peat1!I32="yes",Peat1!I33="no",Peat1!I34="yes"),VLOOKUP(Peat1!I36,Lookup!O8:W10,3,FALSE),IF(AND(I28="no",I29="no",I31=Lookup!O14,Peat1!I32="yes",Peat1!I33="no",Peat1!I34="no"),VLOOKUP(Peat1!I36,Lookup!O8:W10,5,FALSE),IF(AND(I28="no",I29="no",I31=Lookup!O15,Peat1!I32="yes",Peat1!I33="yes",Peat1!I34="yes"),VLOOKUP(Peat1!I36,Lookup!O8:W10,6,FALSE),IF(AND(I28="no",I29="no",I31=Lookup!O15,Peat1!I32="yes",Peat1!I33="yes",Peat1!I34="no"),VLOOKUP(Peat1!I36,Lookup!O8:W10,8,FALSE),IF(AND(I28="no",I29="no",I31=Lookup!O15,Peat1!I32="yes",Peat1!I33="no",Peat1!I34="yes"),VLOOKUP(Peat1!I36,Lookup!O8:W10,7,FALSE),IF(AND(I28="no",I29="no",I31=Lookup!O15,Peat1!I32="yes",Peat1!I33="no",Peat1!I34="no"),VLOOKUP(Peat1!I36,Lookup!O8:W10,9,FALSE),"N/A")))))))))))</f>
        <v>N/A</v>
      </c>
    </row>
    <row r="40" spans="1:10" ht="15" thickBot="1" x14ac:dyDescent="0.4">
      <c r="A40" s="5" t="s">
        <v>7</v>
      </c>
      <c r="B40" s="5"/>
    </row>
    <row r="42" spans="1:10" x14ac:dyDescent="0.35">
      <c r="A42" t="s">
        <v>10</v>
      </c>
      <c r="B42" t="s">
        <v>40</v>
      </c>
      <c r="I42" s="7"/>
      <c r="J42" t="s">
        <v>41</v>
      </c>
    </row>
    <row r="44" spans="1:10" ht="15" thickBot="1" x14ac:dyDescent="0.4">
      <c r="A44" s="5" t="s">
        <v>8</v>
      </c>
      <c r="B44" s="5"/>
    </row>
    <row r="46" spans="1:10" x14ac:dyDescent="0.35">
      <c r="A46" t="s">
        <v>10</v>
      </c>
      <c r="B46" t="s">
        <v>42</v>
      </c>
      <c r="I46" s="8"/>
    </row>
    <row r="47" spans="1:10" x14ac:dyDescent="0.35">
      <c r="A47" t="s">
        <v>11</v>
      </c>
      <c r="B47" t="str">
        <f>IF(I46="Yes",Lookup!B29,(IF(I46="no","Complete","Please answer previous question")))</f>
        <v>Please answer previous question</v>
      </c>
      <c r="I47" s="8"/>
    </row>
    <row r="48" spans="1:10" x14ac:dyDescent="0.35">
      <c r="A48" t="s">
        <v>36</v>
      </c>
      <c r="B48" t="str">
        <f>IF(AND(I46="yes",I47="yes"),Lookup!B30,IF(AND(I46="yes",I47="no"),"Complete","Please answer previous question"))</f>
        <v>Please answer previous question</v>
      </c>
      <c r="I48" s="8"/>
    </row>
    <row r="49" spans="1:9" x14ac:dyDescent="0.35">
      <c r="H49" t="s">
        <v>2</v>
      </c>
      <c r="I49" s="2" t="str">
        <f>IF(I46="no",1,IF(AND(I46="yes",I47="no"),15,IF(AND(I46="yes",I47="yes",I48="no"),17,IF(AND(I46="yes",I47="yes",I48="yes"),20,"N/A"))))</f>
        <v>N/A</v>
      </c>
    </row>
    <row r="51" spans="1:9" ht="15" thickBot="1" x14ac:dyDescent="0.4">
      <c r="A51" s="5" t="s">
        <v>9</v>
      </c>
      <c r="B51" s="5"/>
      <c r="C51" s="5"/>
    </row>
    <row r="53" spans="1:9" x14ac:dyDescent="0.35">
      <c r="A53" t="s">
        <v>10</v>
      </c>
      <c r="B53" t="s">
        <v>47</v>
      </c>
      <c r="I53" s="8"/>
    </row>
    <row r="54" spans="1:9" x14ac:dyDescent="0.35">
      <c r="A54" t="s">
        <v>11</v>
      </c>
      <c r="B54" t="str">
        <f>IF(OR(I53="yes",I53="no"),Lookup!B31,"Please answer previous question")</f>
        <v>Please answer previous question</v>
      </c>
      <c r="I54" s="8"/>
    </row>
    <row r="55" spans="1:9" x14ac:dyDescent="0.35">
      <c r="A55" t="s">
        <v>36</v>
      </c>
      <c r="B55" t="str">
        <f>IF(OR(AND(I53="no",I54="yes"),AND(I53="yes",I54="yes")),Lookup!B33,IF(AND(Peat1!I53="no",Peat1!I54="no"),Lookup!B32,IF(AND(Peat1!I53="yes",Peat1!I54="no"),"Complete","Please answer previous question")))</f>
        <v>Please answer previous question</v>
      </c>
      <c r="I55" s="8"/>
    </row>
    <row r="56" spans="1:9" x14ac:dyDescent="0.35">
      <c r="A56" t="s">
        <v>54</v>
      </c>
      <c r="B56" t="str">
        <f>IF(OR(AND(I53="no",I54="no",I55="yes"),AND(I53="no",I54="no",I55="no"),AND(I53="no",I54="yes",I55="no"),AND(I53="yes",I54="no"),AND(I53="yes",I54="yes",I55="no")),"Complete",IF(OR(AND(I53="no",I54="yes",Peat1!I55="yes"),AND(I53="yes",I54="yes",I55="yes")),Lookup!B34,"Please answer previous question"))</f>
        <v>Please answer previous question</v>
      </c>
      <c r="I56" s="8"/>
    </row>
    <row r="57" spans="1:9" x14ac:dyDescent="0.35">
      <c r="H57" t="s">
        <v>2</v>
      </c>
      <c r="I57" s="2" t="str">
        <f>IF(AND(I53="yes",I54="no"),15,IF(AND(I53="yes",I54="yes",I55="no"),1,IF(AND(I53="yes",I54="yes",I55="yes",I56="no"),8,IF(AND(I53="yes",I54="yes",I55="yes",I56="yes"),12,IF(AND(I53="no",I54="no",I55="yes"),20,IF(AND(I53="no",I54="no",I55="no"),19,IF(AND(I53="no",I54="yes",I55="yes",I56="yes"),18,IF(AND(I53="no",I54="yes",I55="yes",I56="no"),17,IF(AND(I53="no",I54="yes",I55="no"),6,"N/A")))))))))</f>
        <v>N/A</v>
      </c>
    </row>
  </sheetData>
  <mergeCells count="8">
    <mergeCell ref="B9:H9"/>
    <mergeCell ref="B34:H35"/>
    <mergeCell ref="I34:I35"/>
    <mergeCell ref="J29:Q30"/>
    <mergeCell ref="B21:G23"/>
    <mergeCell ref="I21:I23"/>
    <mergeCell ref="B29:H30"/>
    <mergeCell ref="I29:I30"/>
  </mergeCells>
  <phoneticPr fontId="7" type="noConversion"/>
  <conditionalFormatting sqref="C4">
    <cfRule type="cellIs" dxfId="191" priority="1" operator="between">
      <formula>18</formula>
      <formula>20</formula>
    </cfRule>
    <cfRule type="cellIs" dxfId="190" priority="2" operator="between">
      <formula>12</formula>
      <formula>17.999999999</formula>
    </cfRule>
    <cfRule type="cellIs" dxfId="189" priority="3" operator="between">
      <formula>6</formula>
      <formula>11.999999999</formula>
    </cfRule>
    <cfRule type="cellIs" dxfId="188" priority="4" operator="between">
      <formula>0</formula>
      <formula>5.99999999999</formula>
    </cfRule>
  </conditionalFormatting>
  <conditionalFormatting sqref="D4:I4">
    <cfRule type="cellIs" dxfId="187" priority="8" operator="between">
      <formula>18</formula>
      <formula>20</formula>
    </cfRule>
    <cfRule type="cellIs" dxfId="186" priority="9" operator="between">
      <formula>12</formula>
      <formula>17.999999999</formula>
    </cfRule>
    <cfRule type="cellIs" dxfId="185" priority="10" operator="between">
      <formula>6</formula>
      <formula>11.999999999</formula>
    </cfRule>
    <cfRule type="cellIs" dxfId="184" priority="11" operator="between">
      <formula>0.0000001</formula>
      <formula>5.99999999999</formula>
    </cfRule>
  </conditionalFormatting>
  <conditionalFormatting sqref="F4">
    <cfRule type="cellIs" dxfId="183" priority="5" stopIfTrue="1" operator="equal">
      <formula>"Warning"</formula>
    </cfRule>
    <cfRule type="cellIs" dxfId="182" priority="7" stopIfTrue="1" operator="equal">
      <formula>0</formula>
    </cfRule>
  </conditionalFormatting>
  <dataValidations count="1">
    <dataValidation type="decimal" allowBlank="1" showInputMessage="1" showErrorMessage="1" sqref="I42" xr:uid="{39E1129D-4F40-4B1B-80E7-75F00F8DABFA}">
      <formula1>0</formula1>
      <formula2>20</formula2>
    </dataValidation>
  </dataValidations>
  <hyperlinks>
    <hyperlink ref="I1" location="Map!A1" display="Back to map" xr:uid="{92D3223D-B152-4B1F-9287-3DC4E4777ABD}"/>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8D464C6E-445C-48F5-8127-E4DB3E62418A}">
            <xm:f>Lookup!$O$19</xm:f>
            <x14:dxf>
              <fill>
                <patternFill>
                  <bgColor rgb="FFFF0000"/>
                </patternFill>
              </fill>
            </x14:dxf>
          </x14:cfRule>
          <xm:sqref>J29:Q30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7C402343-1CFF-4DAC-83ED-B66C53FCB131}">
          <x14:formula1>
            <xm:f>Lookup!$D$8:$D$19</xm:f>
          </x14:formula1>
          <xm:sqref>I16</xm:sqref>
        </x14:dataValidation>
        <x14:dataValidation type="list" allowBlank="1" showInputMessage="1" showErrorMessage="1" xr:uid="{EA80923B-E7BD-4ED1-A9B1-6F6596CC5A6B}">
          <x14:formula1>
            <xm:f>Lookup!$A$4:$A$5</xm:f>
          </x14:formula1>
          <xm:sqref>I32:I34 I15 I46:I48 I53:I56 I28:I29</xm:sqref>
        </x14:dataValidation>
        <x14:dataValidation type="list" allowBlank="1" showInputMessage="1" showErrorMessage="1" xr:uid="{19F99F8E-58C6-4476-A061-B83CF650F349}">
          <x14:formula1>
            <xm:f>Lookup!$O$14:$O$16</xm:f>
          </x14:formula1>
          <xm:sqref>I31</xm:sqref>
        </x14:dataValidation>
        <x14:dataValidation type="list" allowBlank="1" showInputMessage="1" showErrorMessage="1" xr:uid="{5BFDC77E-5A87-4F99-B425-CC3DE0514909}">
          <x14:formula1>
            <xm:f>Lookup!$O$8:$O$10</xm:f>
          </x14:formula1>
          <xm:sqref>I36</xm:sqref>
        </x14:dataValidation>
        <x14:dataValidation type="list" allowBlank="1" showInputMessage="1" showErrorMessage="1" xr:uid="{5D03BBAB-12F9-4877-AA77-113501C69B88}">
          <x14:formula1>
            <xm:f>Lookup!$G$8:$G$24</xm:f>
          </x14:formula1>
          <xm:sqref>I21:I23</xm:sqref>
        </x14:dataValidation>
        <x14:dataValidation type="list" allowBlank="1" showInputMessage="1" showErrorMessage="1" xr:uid="{3BF6C6F3-02A3-42E1-8167-C2652346B53A}">
          <x14:formula1>
            <xm:f>Lookup!$A$8:$A$21</xm:f>
          </x14:formula1>
          <xm:sqref>I9</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1045D-7FDB-4D05-BC45-2256AE2D9A89}">
  <sheetPr>
    <tabColor rgb="FF002060"/>
  </sheetPr>
  <dimension ref="A1:Q5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157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I37</f>
        <v>N/A</v>
      </c>
      <c r="G4" s="2">
        <f>I42</f>
        <v>0</v>
      </c>
      <c r="H4" s="2" t="str">
        <f>I49</f>
        <v>N/A</v>
      </c>
      <c r="I4" s="2" t="str">
        <f>I57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question",IF(I28="yes","Complete",Lookup!B40))</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t="str">
        <f>IF(OR(I28="yes",AND(I28="no",I29="yes")),"Complete",IF(OR(ISBLANK(I28),ISBLANK(I29)),"Please answer the previous question",Lookup!B41))</f>
        <v>Please answer the previous question</v>
      </c>
      <c r="I31" s="7"/>
    </row>
    <row r="32" spans="1:17" x14ac:dyDescent="0.35">
      <c r="A32" t="s">
        <v>54</v>
      </c>
      <c r="B32" t="str">
        <f>IF(OR(I28="yes",AND(I28="no",I29="yes"),AND(I28="no",I29="no",I31=Lookup!O16)),"Complete",IF(OR(ISBLANK(I28),ISBLANK(I29),ISBLANK(I31)),"Please answer the previous question",Lookup!B42))</f>
        <v>Please answer the previous question</v>
      </c>
      <c r="I32" s="7"/>
    </row>
    <row r="33" spans="1:10" x14ac:dyDescent="0.35">
      <c r="A33" t="s">
        <v>150</v>
      </c>
      <c r="B33" t="str">
        <f>IF(OR(I28="yes",AND(I28="no",I29="yes"),AND(I28="no",I29="no",I31=Lookup!O16),AND(I28="no",I29="no",OR(I31=Lookup!O14),I31=Lookup!O15),I32="no"),"Complete",IF(OR(ISBLANK(I28),ISBLANK(I29),ISBLANK(I31),ISBLANK(I32)),"Please answer the previous question",Lookup!B43))</f>
        <v>Please answer the previous question</v>
      </c>
      <c r="I33" s="7"/>
    </row>
    <row r="34" spans="1:10" x14ac:dyDescent="0.35">
      <c r="A34" t="s">
        <v>151</v>
      </c>
      <c r="B34" s="35" t="str">
        <f>IF(OR(I28="yes",AND(I28="no",I29="yes"),AND(I28="no",I29="no",I31=Lookup!O16),AND(I28="no",I29="no",OR(I31=Lookup!O14),I31=Lookup!O15),I32="no"),"Complete",IF(OR(ISBLANK(I28),ISBLANK(I29),ISBLANK(I31),ISBLANK(I32),ISBLANK(I33)),"Please answer the previous question",Lookup!B44))</f>
        <v>Please answer the previous question</v>
      </c>
      <c r="C34" s="35"/>
      <c r="D34" s="35"/>
      <c r="E34" s="35"/>
      <c r="F34" s="35"/>
      <c r="G34" s="35"/>
      <c r="H34" s="35"/>
      <c r="I34" s="33"/>
    </row>
    <row r="35" spans="1:10" x14ac:dyDescent="0.35">
      <c r="B35" s="35"/>
      <c r="C35" s="35"/>
      <c r="D35" s="35"/>
      <c r="E35" s="35"/>
      <c r="F35" s="35"/>
      <c r="G35" s="35"/>
      <c r="H35" s="35"/>
      <c r="I35" s="36"/>
    </row>
    <row r="36" spans="1:10" x14ac:dyDescent="0.35">
      <c r="A36" t="s">
        <v>152</v>
      </c>
      <c r="B36" t="str">
        <f>IF(OR(I28="yes",AND(I28="no",I29="yes"),AND(I28="no",I29="no",I31=Lookup!O16),AND(I28="no",I29="no",OR(I31=Lookup!O14),I31=Lookup!O15),I32="no"),"Complete",IF(OR(ISBLANK(I28),ISBLANK(I29),ISBLANK(I31),ISBLANK(I32),ISBLANK(I33),ISBLANK(I34)),"Please answer the previous question",Lookup!B45))</f>
        <v>Please answer the previous question</v>
      </c>
      <c r="I36" s="7"/>
    </row>
    <row r="37" spans="1:10" x14ac:dyDescent="0.35">
      <c r="H37" t="s">
        <v>2</v>
      </c>
      <c r="I37" s="2" t="str">
        <f>IF(I28="yes",20,IF(OR(AND(I28="no",I29="no",I31=Lookup!O16),AND(I28="no",I29="no",OR(I31=Lookup!O14,I31=Lookup!O15),I32="no")),0,IF(I29="Yes","Warning",IF(AND(I28="no",I29="no",I31=Lookup!O14,Peat2!I32="yes",Peat2!I33="yes",Peat2!I34="yes"),VLOOKUP(Peat2!I36,Lookup!O8:W10,2,FALSE),IF(AND(I28="no",I29="no",I31=Lookup!O14,Peat2!I32="yes",Peat2!I33="yes",Peat2!I34="no"),VLOOKUP(Peat2!I36,Lookup!O8:W10,4,FALSE),IF(AND(I28="no",I29="no",I31=Lookup!O14,Peat2!I32="yes",Peat2!I33="no",Peat2!I34="yes"),VLOOKUP(Peat2!I36,Lookup!O8:W10,3,FALSE),IF(AND(I28="no",I29="no",I31=Lookup!O14,Peat2!I32="yes",Peat2!I33="no",Peat2!I34="no"),VLOOKUP(Peat2!I36,Lookup!O8:W10,5,FALSE),IF(AND(I28="no",I29="no",I31=Lookup!O15,Peat2!I32="yes",Peat2!I33="yes",Peat2!I34="yes"),VLOOKUP(Peat2!I36,Lookup!O8:W10,6,FALSE),IF(AND(I28="no",I29="no",I31=Lookup!O15,Peat2!I32="yes",Peat2!I33="yes",Peat2!I34="no"),VLOOKUP(Peat2!I36,Lookup!O8:W10,8,FALSE),IF(AND(I28="no",I29="no",I31=Lookup!O15,Peat2!I32="yes",Peat2!I33="no",Peat2!I34="yes"),VLOOKUP(Peat2!I36,Lookup!O8:W10,7,FALSE),IF(AND(I28="no",I29="no",I31=Lookup!O15,Peat2!I32="yes",Peat2!I33="no",Peat2!I34="no"),VLOOKUP(Peat2!I36,Lookup!O8:W10,9,FALSE),"N/A")))))))))))</f>
        <v>N/A</v>
      </c>
    </row>
    <row r="40" spans="1:10" ht="15" thickBot="1" x14ac:dyDescent="0.4">
      <c r="A40" s="5" t="s">
        <v>7</v>
      </c>
      <c r="B40" s="5"/>
    </row>
    <row r="42" spans="1:10" x14ac:dyDescent="0.35">
      <c r="A42" t="s">
        <v>10</v>
      </c>
      <c r="B42" t="s">
        <v>40</v>
      </c>
      <c r="I42" s="7"/>
      <c r="J42" t="s">
        <v>41</v>
      </c>
    </row>
    <row r="44" spans="1:10" ht="15" thickBot="1" x14ac:dyDescent="0.4">
      <c r="A44" s="5" t="s">
        <v>8</v>
      </c>
      <c r="B44" s="5"/>
    </row>
    <row r="46" spans="1:10" x14ac:dyDescent="0.35">
      <c r="A46" t="s">
        <v>10</v>
      </c>
      <c r="B46" t="s">
        <v>42</v>
      </c>
      <c r="I46" s="8"/>
    </row>
    <row r="47" spans="1:10" x14ac:dyDescent="0.35">
      <c r="A47" t="s">
        <v>11</v>
      </c>
      <c r="B47" t="str">
        <f>IF(I46="Yes",Lookup!B29,(IF(I46="no","Complete","Please answer previous question")))</f>
        <v>Please answer previous question</v>
      </c>
      <c r="I47" s="8"/>
    </row>
    <row r="48" spans="1:10" x14ac:dyDescent="0.35">
      <c r="A48" t="s">
        <v>36</v>
      </c>
      <c r="B48" t="str">
        <f>IF(AND(I46="yes",I47="yes"),Lookup!B30,IF(AND(I46="yes",I47="no"),"Complete","Please answer previous question"))</f>
        <v>Please answer previous question</v>
      </c>
      <c r="I48" s="8"/>
    </row>
    <row r="49" spans="1:9" x14ac:dyDescent="0.35">
      <c r="H49" t="s">
        <v>2</v>
      </c>
      <c r="I49" s="2" t="str">
        <f>IF(I46="no",1,IF(AND(I46="yes",I47="no"),15,IF(AND(I46="yes",I47="yes",I48="no"),17,IF(AND(I46="yes",I47="yes",I48="yes"),20,"N/A"))))</f>
        <v>N/A</v>
      </c>
    </row>
    <row r="51" spans="1:9" ht="15" thickBot="1" x14ac:dyDescent="0.4">
      <c r="A51" s="5" t="s">
        <v>9</v>
      </c>
      <c r="B51" s="5"/>
      <c r="C51" s="5"/>
    </row>
    <row r="53" spans="1:9" x14ac:dyDescent="0.35">
      <c r="A53" t="s">
        <v>10</v>
      </c>
      <c r="B53" t="s">
        <v>47</v>
      </c>
      <c r="I53" s="8"/>
    </row>
    <row r="54" spans="1:9" x14ac:dyDescent="0.35">
      <c r="A54" t="s">
        <v>11</v>
      </c>
      <c r="B54" t="str">
        <f>IF(OR(I53="yes",I53="no"),Lookup!B31,"Please answer previous question")</f>
        <v>Please answer previous question</v>
      </c>
      <c r="I54" s="8"/>
    </row>
    <row r="55" spans="1:9" x14ac:dyDescent="0.35">
      <c r="A55" t="s">
        <v>36</v>
      </c>
      <c r="B55" t="str">
        <f>IF(OR(AND(I53="no",I54="yes"),AND(I53="yes",I54="yes")),Lookup!B33,IF(AND(Peat2!I53="no",Peat2!I54="no"),Lookup!B32,IF(AND(Peat2!I53="yes",Peat2!I54="no"),"Complete","Please answer previous question")))</f>
        <v>Please answer previous question</v>
      </c>
      <c r="I55" s="8"/>
    </row>
    <row r="56" spans="1:9" x14ac:dyDescent="0.35">
      <c r="A56" t="s">
        <v>54</v>
      </c>
      <c r="B56" t="str">
        <f>IF(OR(AND(I53="no",I54="no",I55="yes"),AND(I53="no",I54="no",I55="no"),AND(I53="no",I54="yes",I55="no"),AND(I53="yes",I54="no"),AND(I53="yes",I54="yes",I55="no")),"Complete",IF(OR(AND(I53="no",I54="yes",Peat2!I55="yes"),AND(I53="yes",I54="yes",I55="yes")),Lookup!B34,"Please answer previous question"))</f>
        <v>Please answer previous question</v>
      </c>
      <c r="I56" s="8"/>
    </row>
    <row r="57" spans="1:9" x14ac:dyDescent="0.35">
      <c r="H57" t="s">
        <v>2</v>
      </c>
      <c r="I57" s="2" t="str">
        <f>IF(AND(I53="yes",I54="no"),15,IF(AND(I53="yes",I54="yes",I55="no"),1,IF(AND(I53="yes",I54="yes",I55="yes",I56="no"),8,IF(AND(I53="yes",I54="yes",I55="yes",I56="yes"),12,IF(AND(I53="no",I54="no",I55="yes"),20,IF(AND(I53="no",I54="no",I55="no"),19,IF(AND(I53="no",I54="yes",I55="yes",I56="yes"),18,IF(AND(I53="no",I54="yes",I55="yes",I56="no"),17,IF(AND(I53="no",I54="yes",I55="no"),6,"N/A")))))))))</f>
        <v>N/A</v>
      </c>
    </row>
  </sheetData>
  <mergeCells count="8">
    <mergeCell ref="B9:H9"/>
    <mergeCell ref="J29:Q30"/>
    <mergeCell ref="B34:H35"/>
    <mergeCell ref="I34:I35"/>
    <mergeCell ref="B21:G23"/>
    <mergeCell ref="I21:I23"/>
    <mergeCell ref="B29:H30"/>
    <mergeCell ref="I29:I30"/>
  </mergeCells>
  <conditionalFormatting sqref="C4">
    <cfRule type="cellIs" dxfId="180" priority="1" operator="between">
      <formula>18</formula>
      <formula>20</formula>
    </cfRule>
    <cfRule type="cellIs" dxfId="179" priority="2" operator="between">
      <formula>12</formula>
      <formula>17.999999999</formula>
    </cfRule>
    <cfRule type="cellIs" dxfId="178" priority="3" operator="between">
      <formula>6</formula>
      <formula>11.999999999</formula>
    </cfRule>
    <cfRule type="cellIs" dxfId="177" priority="4" operator="between">
      <formula>0</formula>
      <formula>5.99999999999</formula>
    </cfRule>
  </conditionalFormatting>
  <conditionalFormatting sqref="D4:I4">
    <cfRule type="cellIs" dxfId="176" priority="8" operator="between">
      <formula>18</formula>
      <formula>20</formula>
    </cfRule>
    <cfRule type="cellIs" dxfId="175" priority="9" operator="between">
      <formula>12</formula>
      <formula>17.999999999</formula>
    </cfRule>
    <cfRule type="cellIs" dxfId="174" priority="10" operator="between">
      <formula>6</formula>
      <formula>11.999999999</formula>
    </cfRule>
    <cfRule type="cellIs" dxfId="173" priority="11" operator="between">
      <formula>0.0000001</formula>
      <formula>5.99999999999</formula>
    </cfRule>
  </conditionalFormatting>
  <conditionalFormatting sqref="F4">
    <cfRule type="cellIs" dxfId="172" priority="5" stopIfTrue="1" operator="equal">
      <formula>"Warning"</formula>
    </cfRule>
    <cfRule type="cellIs" dxfId="171" priority="7" stopIfTrue="1" operator="equal">
      <formula>0</formula>
    </cfRule>
  </conditionalFormatting>
  <dataValidations count="1">
    <dataValidation type="decimal" allowBlank="1" showInputMessage="1" showErrorMessage="1" sqref="I42" xr:uid="{E4591856-730D-4EEB-8B7C-1F31017A359D}">
      <formula1>0</formula1>
      <formula2>20</formula2>
    </dataValidation>
  </dataValidations>
  <hyperlinks>
    <hyperlink ref="I1" location="Map!A1" display="Back to map" xr:uid="{81DAF685-4178-474A-B304-A9711956889D}"/>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DCA17923-8393-44A6-BE1E-4CCCE84D6F03}">
            <xm:f>Lookup!$O$19</xm:f>
            <x14:dxf>
              <fill>
                <patternFill>
                  <bgColor rgb="FFFF0000"/>
                </patternFill>
              </fill>
            </x14:dxf>
          </x14:cfRule>
          <xm:sqref>J29:Q30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04D9A19-470A-4C7B-8C66-6AB609ED4EAD}">
          <x14:formula1>
            <xm:f>Lookup!$O$8:$O$10</xm:f>
          </x14:formula1>
          <xm:sqref>I36</xm:sqref>
        </x14:dataValidation>
        <x14:dataValidation type="list" allowBlank="1" showInputMessage="1" showErrorMessage="1" xr:uid="{832315E1-EBB9-4481-AFBF-0CDE58AC17F0}">
          <x14:formula1>
            <xm:f>Lookup!$O$14:$O$16</xm:f>
          </x14:formula1>
          <xm:sqref>I31</xm:sqref>
        </x14:dataValidation>
        <x14:dataValidation type="list" allowBlank="1" showInputMessage="1" showErrorMessage="1" xr:uid="{F75DE763-0A3C-4FF6-99D3-00B6438713E5}">
          <x14:formula1>
            <xm:f>Lookup!$A$4:$A$5</xm:f>
          </x14:formula1>
          <xm:sqref>I32:I34 I15 I46:I48 I53:I56 I28:I29</xm:sqref>
        </x14:dataValidation>
        <x14:dataValidation type="list" allowBlank="1" showInputMessage="1" showErrorMessage="1" xr:uid="{2BB0F87B-0796-40DC-B02A-321240E54FE1}">
          <x14:formula1>
            <xm:f>Lookup!$D$8:$D$19</xm:f>
          </x14:formula1>
          <xm:sqref>I16</xm:sqref>
        </x14:dataValidation>
        <x14:dataValidation type="list" allowBlank="1" showInputMessage="1" showErrorMessage="1" xr:uid="{54457A30-65B0-42FB-9AAE-686204E925F8}">
          <x14:formula1>
            <xm:f>Lookup!$G$8:$G$24</xm:f>
          </x14:formula1>
          <xm:sqref>I21:I23</xm:sqref>
        </x14:dataValidation>
        <x14:dataValidation type="list" allowBlank="1" showInputMessage="1" showErrorMessage="1" xr:uid="{9988067B-5E30-46BD-A38C-4B083C14903D}">
          <x14:formula1>
            <xm:f>Lookup!$A$8:$A$21</xm:f>
          </x14:formula1>
          <xm:sqref>I9</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9229D-DE76-4630-99E2-EAB827C21E4A}">
  <sheetPr>
    <tabColor rgb="FF002060"/>
  </sheetPr>
  <dimension ref="A1:Q5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156</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I37</f>
        <v>N/A</v>
      </c>
      <c r="G4" s="2">
        <f>I42</f>
        <v>0</v>
      </c>
      <c r="H4" s="2" t="str">
        <f>I49</f>
        <v>N/A</v>
      </c>
      <c r="I4" s="2" t="str">
        <f>I57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question",IF(I28="yes","Complete",Lookup!B40))</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t="str">
        <f>IF(OR(I28="yes",AND(I28="no",I29="yes")),"Complete",IF(OR(ISBLANK(I28),ISBLANK(I29)),"Please answer the previous question",Lookup!B41))</f>
        <v>Please answer the previous question</v>
      </c>
      <c r="I31" s="7"/>
    </row>
    <row r="32" spans="1:17" x14ac:dyDescent="0.35">
      <c r="A32" t="s">
        <v>54</v>
      </c>
      <c r="B32" t="str">
        <f>IF(OR(I28="yes",AND(I28="no",I29="yes"),AND(I28="no",I29="no",I31=Lookup!O16)),"Complete",IF(OR(ISBLANK(I28),ISBLANK(I29),ISBLANK(I31)),"Please answer the previous question",Lookup!B42))</f>
        <v>Please answer the previous question</v>
      </c>
      <c r="I32" s="7"/>
    </row>
    <row r="33" spans="1:10" x14ac:dyDescent="0.35">
      <c r="A33" t="s">
        <v>150</v>
      </c>
      <c r="B33" t="str">
        <f>IF(OR(I28="yes",AND(I28="no",I29="yes"),AND(I28="no",I29="no",I31=Lookup!O16),AND(I28="no",I29="no",OR(I31=Lookup!O14),I31=Lookup!O15),I32="no"),"Complete",IF(OR(ISBLANK(I28),ISBLANK(I29),ISBLANK(I31),ISBLANK(I32)),"Please answer the previous question",Lookup!B43))</f>
        <v>Please answer the previous question</v>
      </c>
      <c r="I33" s="7"/>
    </row>
    <row r="34" spans="1:10" x14ac:dyDescent="0.35">
      <c r="A34" t="s">
        <v>151</v>
      </c>
      <c r="B34" s="35" t="str">
        <f>IF(OR(I28="yes",AND(I28="no",I29="yes"),AND(I28="no",I29="no",I31=Lookup!O16),AND(I28="no",I29="no",OR(I31=Lookup!O14),I31=Lookup!O15),I32="no"),"Complete",IF(OR(ISBLANK(I28),ISBLANK(I29),ISBLANK(I31),ISBLANK(I32),ISBLANK(I33)),"Please answer the previous question",Lookup!B44))</f>
        <v>Please answer the previous question</v>
      </c>
      <c r="C34" s="35"/>
      <c r="D34" s="35"/>
      <c r="E34" s="35"/>
      <c r="F34" s="35"/>
      <c r="G34" s="35"/>
      <c r="H34" s="35"/>
      <c r="I34" s="33"/>
    </row>
    <row r="35" spans="1:10" x14ac:dyDescent="0.35">
      <c r="B35" s="35"/>
      <c r="C35" s="35"/>
      <c r="D35" s="35"/>
      <c r="E35" s="35"/>
      <c r="F35" s="35"/>
      <c r="G35" s="35"/>
      <c r="H35" s="35"/>
      <c r="I35" s="36"/>
    </row>
    <row r="36" spans="1:10" x14ac:dyDescent="0.35">
      <c r="A36" t="s">
        <v>152</v>
      </c>
      <c r="B36" t="str">
        <f>IF(OR(I28="yes",AND(I28="no",I29="yes"),AND(I28="no",I29="no",I31=Lookup!O16),AND(I28="no",I29="no",OR(I31=Lookup!O14),I31=Lookup!O15),I32="no"),"Complete",IF(OR(ISBLANK(I28),ISBLANK(I29),ISBLANK(I31),ISBLANK(I32),ISBLANK(I33),ISBLANK(I34)),"Please answer the previous question",Lookup!B45))</f>
        <v>Please answer the previous question</v>
      </c>
      <c r="I36" s="7"/>
    </row>
    <row r="37" spans="1:10" x14ac:dyDescent="0.35">
      <c r="H37" t="s">
        <v>2</v>
      </c>
      <c r="I37" s="2" t="str">
        <f>IF(I28="yes",20,IF(OR(AND(I28="no",I29="no",I31=Lookup!O16),AND(I28="no",I29="no",OR(I31=Lookup!O14,I31=Lookup!O15),I32="no")),0,IF(I29="Yes","Warning",IF(AND(I28="no",I29="no",I31=Lookup!O14,Peat3!I32="yes",Peat3!I33="yes",Peat3!I34="yes"),VLOOKUP(Peat3!I36,Lookup!O8:W10,2,FALSE),IF(AND(I28="no",I29="no",I31=Lookup!O14,Peat3!I32="yes",Peat3!I33="yes",Peat3!I34="no"),VLOOKUP(Peat3!I36,Lookup!O8:W10,4,FALSE),IF(AND(I28="no",I29="no",I31=Lookup!O14,Peat3!I32="yes",Peat3!I33="no",Peat3!I34="yes"),VLOOKUP(Peat3!I36,Lookup!O8:W10,3,FALSE),IF(AND(I28="no",I29="no",I31=Lookup!O14,Peat3!I32="yes",Peat3!I33="no",Peat3!I34="no"),VLOOKUP(Peat3!I36,Lookup!O8:W10,5,FALSE),IF(AND(I28="no",I29="no",I31=Lookup!O15,Peat3!I32="yes",Peat3!I33="yes",Peat3!I34="yes"),VLOOKUP(Peat3!I36,Lookup!O8:W10,6,FALSE),IF(AND(I28="no",I29="no",I31=Lookup!O15,Peat3!I32="yes",Peat3!I33="yes",Peat3!I34="no"),VLOOKUP(Peat3!I36,Lookup!O8:W10,8,FALSE),IF(AND(I28="no",I29="no",I31=Lookup!O15,Peat3!I32="yes",Peat3!I33="no",Peat3!I34="yes"),VLOOKUP(Peat3!I36,Lookup!O8:W10,7,FALSE),IF(AND(I28="no",I29="no",I31=Lookup!O15,Peat3!I32="yes",Peat3!I33="no",Peat3!I34="no"),VLOOKUP(Peat3!I36,Lookup!O8:W10,9,FALSE),"N/A")))))))))))</f>
        <v>N/A</v>
      </c>
    </row>
    <row r="40" spans="1:10" ht="15" thickBot="1" x14ac:dyDescent="0.4">
      <c r="A40" s="5" t="s">
        <v>7</v>
      </c>
      <c r="B40" s="5"/>
    </row>
    <row r="42" spans="1:10" x14ac:dyDescent="0.35">
      <c r="A42" t="s">
        <v>10</v>
      </c>
      <c r="B42" t="s">
        <v>40</v>
      </c>
      <c r="I42" s="7"/>
      <c r="J42" t="s">
        <v>41</v>
      </c>
    </row>
    <row r="44" spans="1:10" ht="15" thickBot="1" x14ac:dyDescent="0.4">
      <c r="A44" s="5" t="s">
        <v>8</v>
      </c>
      <c r="B44" s="5"/>
    </row>
    <row r="46" spans="1:10" x14ac:dyDescent="0.35">
      <c r="A46" t="s">
        <v>10</v>
      </c>
      <c r="B46" t="s">
        <v>42</v>
      </c>
      <c r="I46" s="8"/>
    </row>
    <row r="47" spans="1:10" x14ac:dyDescent="0.35">
      <c r="A47" t="s">
        <v>11</v>
      </c>
      <c r="B47" t="str">
        <f>IF(I46="Yes",Lookup!B29,(IF(I46="no","Complete","Please answer previous question")))</f>
        <v>Please answer previous question</v>
      </c>
      <c r="I47" s="8"/>
    </row>
    <row r="48" spans="1:10" x14ac:dyDescent="0.35">
      <c r="A48" t="s">
        <v>36</v>
      </c>
      <c r="B48" t="str">
        <f>IF(AND(I46="yes",I47="yes"),Lookup!B30,IF(AND(I46="yes",I47="no"),"Complete","Please answer previous question"))</f>
        <v>Please answer previous question</v>
      </c>
      <c r="I48" s="8"/>
    </row>
    <row r="49" spans="1:9" x14ac:dyDescent="0.35">
      <c r="H49" t="s">
        <v>2</v>
      </c>
      <c r="I49" s="2" t="str">
        <f>IF(I46="no",1,IF(AND(I46="yes",I47="no"),15,IF(AND(I46="yes",I47="yes",I48="no"),17,IF(AND(I46="yes",I47="yes",I48="yes"),20,"N/A"))))</f>
        <v>N/A</v>
      </c>
    </row>
    <row r="51" spans="1:9" ht="15" thickBot="1" x14ac:dyDescent="0.4">
      <c r="A51" s="5" t="s">
        <v>9</v>
      </c>
      <c r="B51" s="5"/>
      <c r="C51" s="5"/>
    </row>
    <row r="53" spans="1:9" x14ac:dyDescent="0.35">
      <c r="A53" t="s">
        <v>10</v>
      </c>
      <c r="B53" t="s">
        <v>47</v>
      </c>
      <c r="I53" s="8"/>
    </row>
    <row r="54" spans="1:9" x14ac:dyDescent="0.35">
      <c r="A54" t="s">
        <v>11</v>
      </c>
      <c r="B54" t="str">
        <f>IF(OR(I53="yes",I53="no"),Lookup!B31,"Please answer previous question")</f>
        <v>Please answer previous question</v>
      </c>
      <c r="I54" s="8"/>
    </row>
    <row r="55" spans="1:9" x14ac:dyDescent="0.35">
      <c r="A55" t="s">
        <v>36</v>
      </c>
      <c r="B55" t="str">
        <f>IF(OR(AND(I53="no",I54="yes"),AND(I53="yes",I54="yes")),Lookup!B33,IF(AND(Peat3!I53="no",Peat3!I54="no"),Lookup!B32,IF(AND(Peat3!I53="yes",Peat3!I54="no"),"Complete","Please answer previous question")))</f>
        <v>Please answer previous question</v>
      </c>
      <c r="I55" s="8"/>
    </row>
    <row r="56" spans="1:9" x14ac:dyDescent="0.35">
      <c r="A56" t="s">
        <v>54</v>
      </c>
      <c r="B56" t="str">
        <f>IF(OR(AND(I53="no",I54="no",I55="yes"),AND(I53="no",I54="no",I55="no"),AND(I53="no",I54="yes",I55="no"),AND(I53="yes",I54="no"),AND(I53="yes",I54="yes",I55="no")),"Complete",IF(OR(AND(I53="no",I54="yes",Peat3!I55="yes"),AND(I53="yes",I54="yes",I55="yes")),Lookup!B34,"Please answer previous question"))</f>
        <v>Please answer previous question</v>
      </c>
      <c r="I56" s="8"/>
    </row>
    <row r="57" spans="1:9" x14ac:dyDescent="0.35">
      <c r="H57" t="s">
        <v>2</v>
      </c>
      <c r="I57" s="2" t="str">
        <f>IF(AND(I53="yes",I54="no"),15,IF(AND(I53="yes",I54="yes",I55="no"),1,IF(AND(I53="yes",I54="yes",I55="yes",I56="no"),8,IF(AND(I53="yes",I54="yes",I55="yes",I56="yes"),12,IF(AND(I53="no",I54="no",I55="yes"),20,IF(AND(I53="no",I54="no",I55="no"),19,IF(AND(I53="no",I54="yes",I55="yes",I56="yes"),18,IF(AND(I53="no",I54="yes",I55="yes",I56="no"),17,IF(AND(I53="no",I54="yes",I55="no"),6,"N/A")))))))))</f>
        <v>N/A</v>
      </c>
    </row>
  </sheetData>
  <mergeCells count="8">
    <mergeCell ref="B9:H9"/>
    <mergeCell ref="J29:Q30"/>
    <mergeCell ref="B34:H35"/>
    <mergeCell ref="I34:I35"/>
    <mergeCell ref="B21:G23"/>
    <mergeCell ref="I21:I23"/>
    <mergeCell ref="B29:H30"/>
    <mergeCell ref="I29:I30"/>
  </mergeCells>
  <conditionalFormatting sqref="C4">
    <cfRule type="cellIs" dxfId="169" priority="1" operator="between">
      <formula>18</formula>
      <formula>20</formula>
    </cfRule>
    <cfRule type="cellIs" dxfId="168" priority="2" operator="between">
      <formula>12</formula>
      <formula>17.999999999</formula>
    </cfRule>
    <cfRule type="cellIs" dxfId="167" priority="3" operator="between">
      <formula>6</formula>
      <formula>11.999999999</formula>
    </cfRule>
    <cfRule type="cellIs" dxfId="166" priority="4" operator="between">
      <formula>0</formula>
      <formula>5.99999999999</formula>
    </cfRule>
  </conditionalFormatting>
  <conditionalFormatting sqref="D4:I4">
    <cfRule type="cellIs" dxfId="165" priority="8" operator="between">
      <formula>18</formula>
      <formula>20</formula>
    </cfRule>
    <cfRule type="cellIs" dxfId="164" priority="9" operator="between">
      <formula>12</formula>
      <formula>17.999999999</formula>
    </cfRule>
    <cfRule type="cellIs" dxfId="163" priority="10" operator="between">
      <formula>6</formula>
      <formula>11.999999999</formula>
    </cfRule>
    <cfRule type="cellIs" dxfId="162" priority="11" operator="between">
      <formula>0.0000001</formula>
      <formula>5.99999999999</formula>
    </cfRule>
  </conditionalFormatting>
  <conditionalFormatting sqref="F4">
    <cfRule type="cellIs" dxfId="161" priority="5" stopIfTrue="1" operator="equal">
      <formula>"Warning"</formula>
    </cfRule>
    <cfRule type="cellIs" dxfId="160" priority="7" stopIfTrue="1" operator="equal">
      <formula>0</formula>
    </cfRule>
  </conditionalFormatting>
  <dataValidations count="1">
    <dataValidation type="decimal" allowBlank="1" showInputMessage="1" showErrorMessage="1" sqref="I42" xr:uid="{519633D3-3FB2-4142-89B2-A042BF91DDCF}">
      <formula1>0</formula1>
      <formula2>20</formula2>
    </dataValidation>
  </dataValidations>
  <hyperlinks>
    <hyperlink ref="I1" location="Map!A1" display="Back to map" xr:uid="{43085158-7529-4CBA-A593-F9F7DB6154A7}"/>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55C1CD18-C836-4AFA-9C8C-677D9CB8C05A}">
            <xm:f>Lookup!$O$19</xm:f>
            <x14:dxf>
              <fill>
                <patternFill>
                  <bgColor rgb="FFFF0000"/>
                </patternFill>
              </fill>
            </x14:dxf>
          </x14:cfRule>
          <xm:sqref>J29:Q30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B53ACD8A-DAE7-4FA3-BD58-675AAFD6F0FD}">
          <x14:formula1>
            <xm:f>Lookup!$D$8:$D$19</xm:f>
          </x14:formula1>
          <xm:sqref>I16</xm:sqref>
        </x14:dataValidation>
        <x14:dataValidation type="list" allowBlank="1" showInputMessage="1" showErrorMessage="1" xr:uid="{F5967520-B745-49AD-8FA5-ACE40BF1DC2B}">
          <x14:formula1>
            <xm:f>Lookup!$A$4:$A$5</xm:f>
          </x14:formula1>
          <xm:sqref>I32:I34 I15 I46:I48 I53:I56 I28:I29</xm:sqref>
        </x14:dataValidation>
        <x14:dataValidation type="list" allowBlank="1" showInputMessage="1" showErrorMessage="1" xr:uid="{466B19B7-4B47-427F-AABA-11207396C1F8}">
          <x14:formula1>
            <xm:f>Lookup!$O$14:$O$16</xm:f>
          </x14:formula1>
          <xm:sqref>I31</xm:sqref>
        </x14:dataValidation>
        <x14:dataValidation type="list" allowBlank="1" showInputMessage="1" showErrorMessage="1" xr:uid="{6B0163E1-7156-4121-AF42-8B828874A900}">
          <x14:formula1>
            <xm:f>Lookup!$O$8:$O$10</xm:f>
          </x14:formula1>
          <xm:sqref>I36</xm:sqref>
        </x14:dataValidation>
        <x14:dataValidation type="list" allowBlank="1" showInputMessage="1" showErrorMessage="1" xr:uid="{BC0F3293-CA4E-483D-A5BF-9275E91EC68F}">
          <x14:formula1>
            <xm:f>Lookup!$G$8:$G$24</xm:f>
          </x14:formula1>
          <xm:sqref>I21:I23</xm:sqref>
        </x14:dataValidation>
        <x14:dataValidation type="list" allowBlank="1" showInputMessage="1" showErrorMessage="1" xr:uid="{F3883387-7CF5-4B73-BE65-1CB2D7C39392}">
          <x14:formula1>
            <xm:f>Lookup!$A$8:$A$21</xm:f>
          </x14:formula1>
          <xm:sqref>I9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2BC27-60AD-47BA-90FE-3BBC44F4F086}">
  <sheetPr>
    <tabColor theme="9" tint="-0.499984740745262"/>
  </sheetPr>
  <dimension ref="A1:J51"/>
  <sheetViews>
    <sheetView workbookViewId="0">
      <pane xSplit="2" ySplit="4" topLeftCell="C5" activePane="bottomRight" state="frozen"/>
      <selection pane="topRight" activeCell="C1" sqref="C1"/>
      <selection pane="bottomLeft" activeCell="A5" sqref="A5"/>
      <selection pane="bottomRight" activeCell="G1" sqref="G1"/>
    </sheetView>
  </sheetViews>
  <sheetFormatPr defaultRowHeight="14.5" x14ac:dyDescent="0.35"/>
  <cols>
    <col min="2" max="2" width="14.54296875" customWidth="1"/>
    <col min="3" max="9" width="12.81640625" customWidth="1"/>
  </cols>
  <sheetData>
    <row r="1" spans="1:10" ht="17.5" thickBot="1" x14ac:dyDescent="0.45">
      <c r="A1" s="1" t="s">
        <v>71</v>
      </c>
      <c r="B1" s="1"/>
      <c r="C1" s="1"/>
      <c r="I1" s="22" t="s">
        <v>178</v>
      </c>
    </row>
    <row r="2" spans="1:10" ht="15" thickTop="1" x14ac:dyDescent="0.35">
      <c r="A2" t="s">
        <v>70</v>
      </c>
    </row>
    <row r="4" spans="1:10" ht="29" x14ac:dyDescent="0.35">
      <c r="C4" s="4" t="s">
        <v>3</v>
      </c>
      <c r="D4" s="4" t="s">
        <v>4</v>
      </c>
      <c r="E4" s="4" t="s">
        <v>5</v>
      </c>
      <c r="F4" s="4" t="s">
        <v>6</v>
      </c>
      <c r="G4" s="4" t="s">
        <v>7</v>
      </c>
      <c r="H4" s="4" t="s">
        <v>8</v>
      </c>
      <c r="I4" s="4" t="s">
        <v>9</v>
      </c>
      <c r="J4" s="4" t="s">
        <v>62</v>
      </c>
    </row>
    <row r="5" spans="1:10" x14ac:dyDescent="0.35">
      <c r="B5" s="6" t="str">
        <f>Wood1!D1</f>
        <v>Wood-based 1</v>
      </c>
      <c r="C5" t="e" cm="1">
        <f t="array" ref="C5:I5">Wood1!C4:I4</f>
        <v>#N/A</v>
      </c>
      <c r="D5" t="e">
        <v>#N/A</v>
      </c>
      <c r="E5" t="e">
        <v>#N/A</v>
      </c>
      <c r="F5" t="str">
        <v>N/A</v>
      </c>
      <c r="G5">
        <v>0</v>
      </c>
      <c r="H5" t="str">
        <v>N/A</v>
      </c>
      <c r="I5" t="str">
        <v>N/A</v>
      </c>
      <c r="J5" t="e">
        <f t="shared" ref="J5:J14" si="0">SUM(_xlfn.ANCHORARRAY(C5))</f>
        <v>#N/A</v>
      </c>
    </row>
    <row r="6" spans="1:10" x14ac:dyDescent="0.35">
      <c r="B6" s="6" t="str">
        <f>Wood2!D1</f>
        <v>Wood-based 2</v>
      </c>
      <c r="C6" t="e" cm="1">
        <f t="array" ref="C6:I6">Wood2!C4:I4</f>
        <v>#N/A</v>
      </c>
      <c r="D6" t="e">
        <v>#N/A</v>
      </c>
      <c r="E6" t="e">
        <v>#N/A</v>
      </c>
      <c r="F6" t="str">
        <v>N/A</v>
      </c>
      <c r="G6">
        <v>0</v>
      </c>
      <c r="H6" t="str">
        <v>N/A</v>
      </c>
      <c r="I6" t="str">
        <v>N/A</v>
      </c>
      <c r="J6" t="e">
        <f t="shared" si="0"/>
        <v>#N/A</v>
      </c>
    </row>
    <row r="7" spans="1:10" x14ac:dyDescent="0.35">
      <c r="B7" s="6" t="str">
        <f>Wood3!D1</f>
        <v>Wood-based 3</v>
      </c>
      <c r="C7" t="e" cm="1">
        <f t="array" ref="C7:I7">Wood3!C4:I4</f>
        <v>#N/A</v>
      </c>
      <c r="D7" t="e">
        <v>#N/A</v>
      </c>
      <c r="E7" t="e">
        <v>#N/A</v>
      </c>
      <c r="F7" t="str">
        <v>N/A</v>
      </c>
      <c r="G7">
        <v>0</v>
      </c>
      <c r="H7" t="str">
        <v>N/A</v>
      </c>
      <c r="I7" t="str">
        <v>N/A</v>
      </c>
      <c r="J7" t="e">
        <f t="shared" si="0"/>
        <v>#N/A</v>
      </c>
    </row>
    <row r="8" spans="1:10" x14ac:dyDescent="0.35">
      <c r="B8" s="6" t="str">
        <f>Wood4!D1</f>
        <v>Wood-based 4</v>
      </c>
      <c r="C8" t="e" cm="1">
        <f t="array" ref="C8:I8">Wood4!C4:I4</f>
        <v>#N/A</v>
      </c>
      <c r="D8" t="e">
        <v>#N/A</v>
      </c>
      <c r="E8" t="e">
        <v>#N/A</v>
      </c>
      <c r="F8" t="str">
        <v>N/A</v>
      </c>
      <c r="G8">
        <v>0</v>
      </c>
      <c r="H8" t="str">
        <v>N/A</v>
      </c>
      <c r="I8" t="str">
        <v>N/A</v>
      </c>
      <c r="J8" t="e">
        <f t="shared" si="0"/>
        <v>#N/A</v>
      </c>
    </row>
    <row r="9" spans="1:10" x14ac:dyDescent="0.35">
      <c r="B9" s="6" t="str">
        <f>Wood5!D1</f>
        <v>Wood-based 5</v>
      </c>
      <c r="C9" t="e" cm="1">
        <f t="array" ref="C9:I9">Wood5!C4:I4</f>
        <v>#N/A</v>
      </c>
      <c r="D9" t="e">
        <v>#N/A</v>
      </c>
      <c r="E9" t="e">
        <v>#N/A</v>
      </c>
      <c r="F9" t="str">
        <v>N/A</v>
      </c>
      <c r="G9">
        <v>0</v>
      </c>
      <c r="H9" t="str">
        <v>N/A</v>
      </c>
      <c r="I9" t="str">
        <v>N/A</v>
      </c>
      <c r="J9" t="e">
        <f t="shared" si="0"/>
        <v>#N/A</v>
      </c>
    </row>
    <row r="10" spans="1:10" x14ac:dyDescent="0.35">
      <c r="B10" s="6" t="str">
        <f>Wood6!D1</f>
        <v>Wood-based 6</v>
      </c>
      <c r="C10" t="e" cm="1">
        <f t="array" ref="C10:I10">Wood6!C4:I4</f>
        <v>#N/A</v>
      </c>
      <c r="D10" t="e">
        <v>#N/A</v>
      </c>
      <c r="E10" t="e">
        <v>#N/A</v>
      </c>
      <c r="F10" t="str">
        <v>N/A</v>
      </c>
      <c r="G10">
        <v>0</v>
      </c>
      <c r="H10" t="str">
        <v>N/A</v>
      </c>
      <c r="I10" t="str">
        <v>N/A</v>
      </c>
      <c r="J10" t="e">
        <f t="shared" si="0"/>
        <v>#N/A</v>
      </c>
    </row>
    <row r="11" spans="1:10" x14ac:dyDescent="0.35">
      <c r="B11" s="6" t="str">
        <f>Wood7!D1</f>
        <v>Wood-based 7</v>
      </c>
      <c r="C11" t="e" cm="1">
        <f t="array" ref="C11:I11">Wood7!C4:I4</f>
        <v>#N/A</v>
      </c>
      <c r="D11" t="e">
        <v>#N/A</v>
      </c>
      <c r="E11" t="e">
        <v>#N/A</v>
      </c>
      <c r="F11" t="str">
        <v>N/A</v>
      </c>
      <c r="G11">
        <v>0</v>
      </c>
      <c r="H11" t="str">
        <v>N/A</v>
      </c>
      <c r="I11" t="str">
        <v>N/A</v>
      </c>
      <c r="J11" t="e">
        <f t="shared" si="0"/>
        <v>#N/A</v>
      </c>
    </row>
    <row r="12" spans="1:10" x14ac:dyDescent="0.35">
      <c r="B12" s="6" t="str">
        <f>Wood8!D1</f>
        <v>Wood-based 8</v>
      </c>
      <c r="C12" t="e" cm="1">
        <f t="array" ref="C12:I12">Wood8!C4:I4</f>
        <v>#N/A</v>
      </c>
      <c r="D12" t="e">
        <v>#N/A</v>
      </c>
      <c r="E12" t="e">
        <v>#N/A</v>
      </c>
      <c r="F12" t="str">
        <v>N/A</v>
      </c>
      <c r="G12">
        <v>0</v>
      </c>
      <c r="H12" t="str">
        <v>N/A</v>
      </c>
      <c r="I12" t="str">
        <v>N/A</v>
      </c>
      <c r="J12" t="e">
        <f t="shared" si="0"/>
        <v>#N/A</v>
      </c>
    </row>
    <row r="13" spans="1:10" x14ac:dyDescent="0.35">
      <c r="B13" s="6" t="str">
        <f>Wood9!D1</f>
        <v>Wood-based 9</v>
      </c>
      <c r="C13" t="e" cm="1">
        <f t="array" ref="C13:I13">Wood9!C4:I4</f>
        <v>#N/A</v>
      </c>
      <c r="D13" t="e">
        <v>#N/A</v>
      </c>
      <c r="E13" t="e">
        <v>#N/A</v>
      </c>
      <c r="F13" t="str">
        <v>N/A</v>
      </c>
      <c r="G13">
        <v>0</v>
      </c>
      <c r="H13" t="str">
        <v>N/A</v>
      </c>
      <c r="I13" t="str">
        <v>N/A</v>
      </c>
      <c r="J13" t="e">
        <f t="shared" si="0"/>
        <v>#N/A</v>
      </c>
    </row>
    <row r="14" spans="1:10" x14ac:dyDescent="0.35">
      <c r="B14" s="6" t="str">
        <f>Wood10!D1</f>
        <v>Wood-based 10</v>
      </c>
      <c r="C14" t="e" cm="1">
        <f t="array" ref="C14:I14">Wood10!C4:I4</f>
        <v>#N/A</v>
      </c>
      <c r="D14" t="e">
        <v>#N/A</v>
      </c>
      <c r="E14" t="e">
        <v>#N/A</v>
      </c>
      <c r="F14" t="str">
        <v>N/A</v>
      </c>
      <c r="G14">
        <v>0</v>
      </c>
      <c r="H14" t="str">
        <v>N/A</v>
      </c>
      <c r="I14" t="str">
        <v>N/A</v>
      </c>
      <c r="J14" t="e">
        <f t="shared" si="0"/>
        <v>#N/A</v>
      </c>
    </row>
    <row r="15" spans="1:10" x14ac:dyDescent="0.35">
      <c r="B15" s="6" t="str">
        <f>Recycled1!D1</f>
        <v>Recycled 1</v>
      </c>
      <c r="C15" t="e" cm="1">
        <f t="array" ref="C15:I15">Recycled1!C4:I4</f>
        <v>#N/A</v>
      </c>
      <c r="D15" t="e">
        <v>#N/A</v>
      </c>
      <c r="E15" t="e">
        <v>#N/A</v>
      </c>
      <c r="F15">
        <v>20</v>
      </c>
      <c r="G15">
        <v>0</v>
      </c>
      <c r="H15" t="str">
        <v>N/A</v>
      </c>
      <c r="I15" t="str">
        <v>N/A</v>
      </c>
      <c r="J15" t="e">
        <f t="shared" ref="J15:J21" si="1">SUM(_xlfn.ANCHORARRAY(C15))</f>
        <v>#N/A</v>
      </c>
    </row>
    <row r="16" spans="1:10" x14ac:dyDescent="0.35">
      <c r="B16" s="6" t="str">
        <f>Recycled2!D1</f>
        <v>Recycled 2</v>
      </c>
      <c r="C16" t="e" cm="1">
        <f t="array" ref="C16:I16">Recycled2!C4:I4</f>
        <v>#N/A</v>
      </c>
      <c r="D16" t="e">
        <v>#N/A</v>
      </c>
      <c r="E16" t="e">
        <v>#N/A</v>
      </c>
      <c r="F16">
        <v>20</v>
      </c>
      <c r="G16">
        <v>0</v>
      </c>
      <c r="H16" t="str">
        <v>N/A</v>
      </c>
      <c r="I16" t="str">
        <v>N/A</v>
      </c>
      <c r="J16" t="e">
        <f t="shared" si="1"/>
        <v>#N/A</v>
      </c>
    </row>
    <row r="17" spans="2:10" x14ac:dyDescent="0.35">
      <c r="B17" s="6" t="str">
        <f>Recycled3!D1</f>
        <v>Recycled 3</v>
      </c>
      <c r="C17" t="e" cm="1">
        <f t="array" ref="C17:I17">Recycled3!C4:I4</f>
        <v>#N/A</v>
      </c>
      <c r="D17" t="e">
        <v>#N/A</v>
      </c>
      <c r="E17" t="e">
        <v>#N/A</v>
      </c>
      <c r="F17">
        <v>20</v>
      </c>
      <c r="G17">
        <v>0</v>
      </c>
      <c r="H17" t="str">
        <v>N/A</v>
      </c>
      <c r="I17" t="str">
        <v>N/A</v>
      </c>
      <c r="J17" t="e">
        <f t="shared" si="1"/>
        <v>#N/A</v>
      </c>
    </row>
    <row r="18" spans="2:10" x14ac:dyDescent="0.35">
      <c r="B18" s="6" t="str">
        <f>Recycled4!D1</f>
        <v>Recycled 4</v>
      </c>
      <c r="C18" t="e" cm="1">
        <f t="array" ref="C18:I18">Recycled4!C4:I4</f>
        <v>#N/A</v>
      </c>
      <c r="D18" t="e">
        <v>#N/A</v>
      </c>
      <c r="E18" t="e">
        <v>#N/A</v>
      </c>
      <c r="F18">
        <v>20</v>
      </c>
      <c r="G18">
        <v>0</v>
      </c>
      <c r="H18" t="str">
        <v>N/A</v>
      </c>
      <c r="I18" t="str">
        <v>N/A</v>
      </c>
      <c r="J18" t="e">
        <f t="shared" si="1"/>
        <v>#N/A</v>
      </c>
    </row>
    <row r="19" spans="2:10" x14ac:dyDescent="0.35">
      <c r="B19" s="6" t="str">
        <f>Recycled5!D1</f>
        <v>Recycled 5</v>
      </c>
      <c r="C19" t="e" cm="1">
        <f t="array" ref="C19:I19">Recycled5!C4:I4</f>
        <v>#N/A</v>
      </c>
      <c r="D19" t="e">
        <v>#N/A</v>
      </c>
      <c r="E19" t="e">
        <v>#N/A</v>
      </c>
      <c r="F19">
        <v>20</v>
      </c>
      <c r="G19">
        <v>0</v>
      </c>
      <c r="H19" t="str">
        <v>N/A</v>
      </c>
      <c r="I19" t="str">
        <v>N/A</v>
      </c>
      <c r="J19" t="e">
        <f t="shared" si="1"/>
        <v>#N/A</v>
      </c>
    </row>
    <row r="20" spans="2:10" x14ac:dyDescent="0.35">
      <c r="B20" s="6" t="str">
        <f>Recycled6!D1</f>
        <v>Recycled 6</v>
      </c>
      <c r="C20" t="e" cm="1">
        <f t="array" ref="C20:I20">Recycled6!C4:I4</f>
        <v>#N/A</v>
      </c>
      <c r="D20" t="e">
        <v>#N/A</v>
      </c>
      <c r="E20" t="e">
        <v>#N/A</v>
      </c>
      <c r="F20">
        <v>20</v>
      </c>
      <c r="G20">
        <v>0</v>
      </c>
      <c r="H20" t="str">
        <v>N/A</v>
      </c>
      <c r="I20" t="str">
        <v>N/A</v>
      </c>
      <c r="J20" t="e">
        <f t="shared" si="1"/>
        <v>#N/A</v>
      </c>
    </row>
    <row r="21" spans="2:10" x14ac:dyDescent="0.35">
      <c r="B21" s="6" t="str">
        <f>Recycled7!D1</f>
        <v>Recycled 7</v>
      </c>
      <c r="C21" t="e" cm="1">
        <f t="array" ref="C21:I21">Recycled7!C4:I4</f>
        <v>#N/A</v>
      </c>
      <c r="D21" t="e">
        <v>#N/A</v>
      </c>
      <c r="E21" t="e">
        <v>#N/A</v>
      </c>
      <c r="F21">
        <v>20</v>
      </c>
      <c r="G21">
        <v>0</v>
      </c>
      <c r="H21" t="str">
        <v>N/A</v>
      </c>
      <c r="I21" t="str">
        <v>N/A</v>
      </c>
      <c r="J21" t="e">
        <f t="shared" si="1"/>
        <v>#N/A</v>
      </c>
    </row>
    <row r="22" spans="2:10" x14ac:dyDescent="0.35">
      <c r="B22" s="6" t="str">
        <f>Coir1!D1</f>
        <v>Coir 1</v>
      </c>
      <c r="C22" t="e" cm="1">
        <f t="array" ref="C22:I22">Coir1!C4:I4</f>
        <v>#N/A</v>
      </c>
      <c r="D22" t="e">
        <v>#N/A</v>
      </c>
      <c r="E22" t="e">
        <v>#N/A</v>
      </c>
      <c r="F22" t="str">
        <v>N/A</v>
      </c>
      <c r="G22">
        <v>0</v>
      </c>
      <c r="H22" t="str">
        <v>N/A</v>
      </c>
      <c r="I22" t="str">
        <v>N/A</v>
      </c>
      <c r="J22" t="e">
        <f>SUM(_xlfn.ANCHORARRAY(C22))</f>
        <v>#N/A</v>
      </c>
    </row>
    <row r="23" spans="2:10" x14ac:dyDescent="0.35">
      <c r="B23" s="6" t="str">
        <f>Coir2!D1</f>
        <v>Coir 2</v>
      </c>
      <c r="C23" t="e" cm="1">
        <f t="array" ref="C23:I23">Coir2!C4:I4</f>
        <v>#N/A</v>
      </c>
      <c r="D23" t="e">
        <v>#N/A</v>
      </c>
      <c r="E23" t="e">
        <v>#N/A</v>
      </c>
      <c r="F23" t="str">
        <v>N/A</v>
      </c>
      <c r="G23">
        <v>0</v>
      </c>
      <c r="H23" t="str">
        <v>N/A</v>
      </c>
      <c r="I23" t="str">
        <v>N/A</v>
      </c>
      <c r="J23" t="e">
        <f t="shared" ref="J23:J51" si="2">SUM(_xlfn.ANCHORARRAY(C23))</f>
        <v>#N/A</v>
      </c>
    </row>
    <row r="24" spans="2:10" x14ac:dyDescent="0.35">
      <c r="B24" s="6" t="str">
        <f>Coir3!D1</f>
        <v>Coir 3</v>
      </c>
      <c r="C24" t="e" cm="1">
        <f t="array" ref="C24:I24">Coir3!C4:I4</f>
        <v>#N/A</v>
      </c>
      <c r="D24" t="e">
        <v>#N/A</v>
      </c>
      <c r="E24" t="e">
        <v>#N/A</v>
      </c>
      <c r="F24" t="str">
        <v>N/A</v>
      </c>
      <c r="G24">
        <v>0</v>
      </c>
      <c r="H24" t="str">
        <v>N/A</v>
      </c>
      <c r="I24" t="str">
        <v>N/A</v>
      </c>
      <c r="J24" t="e">
        <f t="shared" si="2"/>
        <v>#N/A</v>
      </c>
    </row>
    <row r="25" spans="2:10" x14ac:dyDescent="0.35">
      <c r="B25" s="6" t="str">
        <f>Coir4!D1</f>
        <v>Coir 4</v>
      </c>
      <c r="C25" t="e" cm="1">
        <f t="array" ref="C25:I25">Coir4!C4:I4</f>
        <v>#N/A</v>
      </c>
      <c r="D25" t="e">
        <v>#N/A</v>
      </c>
      <c r="E25" t="e">
        <v>#N/A</v>
      </c>
      <c r="F25" t="str">
        <v>N/A</v>
      </c>
      <c r="G25">
        <v>0</v>
      </c>
      <c r="H25" t="str">
        <v>N/A</v>
      </c>
      <c r="I25" t="str">
        <v>N/A</v>
      </c>
      <c r="J25" t="e">
        <f t="shared" si="2"/>
        <v>#N/A</v>
      </c>
    </row>
    <row r="26" spans="2:10" x14ac:dyDescent="0.35">
      <c r="B26" s="6" t="str">
        <f>Coir5!D1</f>
        <v>Coir 5</v>
      </c>
      <c r="C26" t="e" cm="1">
        <f t="array" ref="C26:I26">Coir5!C4:I4</f>
        <v>#N/A</v>
      </c>
      <c r="D26" t="e">
        <v>#N/A</v>
      </c>
      <c r="E26" t="e">
        <v>#N/A</v>
      </c>
      <c r="F26" t="str">
        <v>N/A</v>
      </c>
      <c r="G26">
        <v>0</v>
      </c>
      <c r="H26" t="str">
        <v>N/A</v>
      </c>
      <c r="I26" t="str">
        <v>N/A</v>
      </c>
      <c r="J26" t="e">
        <f t="shared" si="2"/>
        <v>#N/A</v>
      </c>
    </row>
    <row r="27" spans="2:10" x14ac:dyDescent="0.35">
      <c r="B27" s="6" t="str">
        <f>Peat1!D1</f>
        <v>Peat 1</v>
      </c>
      <c r="C27" t="e" cm="1">
        <f t="array" ref="C27:I27">Peat1!C4:I4</f>
        <v>#N/A</v>
      </c>
      <c r="D27" t="e">
        <v>#N/A</v>
      </c>
      <c r="E27" t="e">
        <v>#N/A</v>
      </c>
      <c r="F27" t="str">
        <v>N/A</v>
      </c>
      <c r="G27">
        <v>0</v>
      </c>
      <c r="H27" t="str">
        <v>N/A</v>
      </c>
      <c r="I27" t="str">
        <v>N/A</v>
      </c>
      <c r="J27" t="e">
        <f t="shared" si="2"/>
        <v>#N/A</v>
      </c>
    </row>
    <row r="28" spans="2:10" x14ac:dyDescent="0.35">
      <c r="B28" s="6" t="str">
        <f>Peat2!D1</f>
        <v>Peat 2</v>
      </c>
      <c r="C28" t="e" cm="1">
        <f t="array" ref="C28:I28">Peat2!C4:I4</f>
        <v>#N/A</v>
      </c>
      <c r="D28" t="e">
        <v>#N/A</v>
      </c>
      <c r="E28" t="e">
        <v>#N/A</v>
      </c>
      <c r="F28" t="str">
        <v>N/A</v>
      </c>
      <c r="G28">
        <v>0</v>
      </c>
      <c r="H28" t="str">
        <v>N/A</v>
      </c>
      <c r="I28" t="str">
        <v>N/A</v>
      </c>
      <c r="J28" t="e">
        <f t="shared" si="2"/>
        <v>#N/A</v>
      </c>
    </row>
    <row r="29" spans="2:10" x14ac:dyDescent="0.35">
      <c r="B29" s="6" t="str">
        <f>Peat3!D1</f>
        <v>Peat 3</v>
      </c>
      <c r="C29" t="e" cm="1">
        <f t="array" ref="C29:I29">Peat3!C4:I4</f>
        <v>#N/A</v>
      </c>
      <c r="D29" t="e">
        <v>#N/A</v>
      </c>
      <c r="E29" t="e">
        <v>#N/A</v>
      </c>
      <c r="F29" t="str">
        <v>N/A</v>
      </c>
      <c r="G29">
        <v>0</v>
      </c>
      <c r="H29" t="str">
        <v>N/A</v>
      </c>
      <c r="I29" t="str">
        <v>N/A</v>
      </c>
      <c r="J29" t="e">
        <f t="shared" si="2"/>
        <v>#N/A</v>
      </c>
    </row>
    <row r="30" spans="2:10" x14ac:dyDescent="0.35">
      <c r="B30" s="6" t="str">
        <f>Mineral1!D1</f>
        <v>Mineral 1</v>
      </c>
      <c r="C30" t="e" cm="1">
        <f t="array" ref="C30:I30">Mineral1!C4:I4</f>
        <v>#N/A</v>
      </c>
      <c r="D30" t="e">
        <v>#N/A</v>
      </c>
      <c r="E30" t="e">
        <v>#N/A</v>
      </c>
      <c r="F30" t="str">
        <v>N/A</v>
      </c>
      <c r="G30">
        <v>0</v>
      </c>
      <c r="H30" t="str">
        <v>N/A</v>
      </c>
      <c r="I30" t="str">
        <v>N/A</v>
      </c>
      <c r="J30" t="e">
        <f t="shared" si="2"/>
        <v>#N/A</v>
      </c>
    </row>
    <row r="31" spans="2:10" x14ac:dyDescent="0.35">
      <c r="B31" s="6" t="str">
        <f>Mineral2!D1</f>
        <v>Mineral 2</v>
      </c>
      <c r="C31" t="e" cm="1">
        <f t="array" ref="C31:I31">Mineral2!C4:I4</f>
        <v>#N/A</v>
      </c>
      <c r="D31" t="e">
        <v>#N/A</v>
      </c>
      <c r="E31" t="e">
        <v>#N/A</v>
      </c>
      <c r="F31" t="str">
        <v>N/A</v>
      </c>
      <c r="G31">
        <v>0</v>
      </c>
      <c r="H31" t="str">
        <v>N/A</v>
      </c>
      <c r="I31" t="str">
        <v>N/A</v>
      </c>
      <c r="J31" t="e">
        <f t="shared" si="2"/>
        <v>#N/A</v>
      </c>
    </row>
    <row r="32" spans="2:10" x14ac:dyDescent="0.35">
      <c r="B32" s="6" t="str">
        <f>Mineral3!D1</f>
        <v>Mineral 3</v>
      </c>
      <c r="C32" t="e" cm="1">
        <f t="array" ref="C32:I32">Mineral3!C4:I4</f>
        <v>#N/A</v>
      </c>
      <c r="D32" t="e">
        <v>#N/A</v>
      </c>
      <c r="E32" t="e">
        <v>#N/A</v>
      </c>
      <c r="F32" t="str">
        <v>N/A</v>
      </c>
      <c r="G32">
        <v>0</v>
      </c>
      <c r="H32" t="str">
        <v>N/A</v>
      </c>
      <c r="I32" t="str">
        <v>N/A</v>
      </c>
      <c r="J32" t="e">
        <f t="shared" si="2"/>
        <v>#N/A</v>
      </c>
    </row>
    <row r="33" spans="2:10" x14ac:dyDescent="0.35">
      <c r="B33" s="6" t="str">
        <f>Mineral4!D1</f>
        <v>Mineral 4</v>
      </c>
      <c r="C33" t="e" cm="1">
        <f t="array" ref="C33:I33">Mineral4!C4:I4</f>
        <v>#N/A</v>
      </c>
      <c r="D33" t="e">
        <v>#N/A</v>
      </c>
      <c r="E33" t="e">
        <v>#N/A</v>
      </c>
      <c r="F33" t="str">
        <v>N/A</v>
      </c>
      <c r="G33">
        <v>0</v>
      </c>
      <c r="H33" t="str">
        <v>N/A</v>
      </c>
      <c r="I33" t="str">
        <v>N/A</v>
      </c>
      <c r="J33" t="e">
        <f t="shared" si="2"/>
        <v>#N/A</v>
      </c>
    </row>
    <row r="34" spans="2:10" x14ac:dyDescent="0.35">
      <c r="B34" s="6" t="str">
        <f>Mineral5!D1</f>
        <v>Mineral 5</v>
      </c>
      <c r="C34" t="e" cm="1">
        <f t="array" ref="C34:I34">Mineral5!C4:I4</f>
        <v>#N/A</v>
      </c>
      <c r="D34" t="e">
        <v>#N/A</v>
      </c>
      <c r="E34" t="e">
        <v>#N/A</v>
      </c>
      <c r="F34" t="str">
        <v>N/A</v>
      </c>
      <c r="G34">
        <v>0</v>
      </c>
      <c r="H34" t="str">
        <v>N/A</v>
      </c>
      <c r="I34" t="str">
        <v>N/A</v>
      </c>
      <c r="J34" t="e">
        <f t="shared" si="2"/>
        <v>#N/A</v>
      </c>
    </row>
    <row r="35" spans="2:10" x14ac:dyDescent="0.35">
      <c r="B35" s="6" t="str">
        <f>Mineral6!D1</f>
        <v>Mineral 6</v>
      </c>
      <c r="C35" t="e" cm="1">
        <f t="array" ref="C35:I35">Mineral6!C4:I4</f>
        <v>#N/A</v>
      </c>
      <c r="D35" t="e">
        <v>#N/A</v>
      </c>
      <c r="E35" t="e">
        <v>#N/A</v>
      </c>
      <c r="F35" t="str">
        <v>N/A</v>
      </c>
      <c r="G35">
        <v>0</v>
      </c>
      <c r="H35" t="str">
        <v>N/A</v>
      </c>
      <c r="I35" t="str">
        <v>N/A</v>
      </c>
      <c r="J35" t="e">
        <f t="shared" si="2"/>
        <v>#N/A</v>
      </c>
    </row>
    <row r="36" spans="2:10" x14ac:dyDescent="0.35">
      <c r="B36" s="6" t="str">
        <f>Mineral7!D1</f>
        <v>Mineral 7</v>
      </c>
      <c r="C36" t="e" cm="1">
        <f t="array" ref="C36:I36">Mineral7!C4:I4</f>
        <v>#N/A</v>
      </c>
      <c r="D36" t="e">
        <v>#N/A</v>
      </c>
      <c r="E36" t="e">
        <v>#N/A</v>
      </c>
      <c r="F36" t="str">
        <v>N/A</v>
      </c>
      <c r="G36">
        <v>0</v>
      </c>
      <c r="H36" t="str">
        <v>N/A</v>
      </c>
      <c r="I36" t="str">
        <v>N/A</v>
      </c>
      <c r="J36" t="e">
        <f t="shared" si="2"/>
        <v>#N/A</v>
      </c>
    </row>
    <row r="37" spans="2:10" x14ac:dyDescent="0.35">
      <c r="B37" s="6" t="str">
        <f>Mineral8!D1</f>
        <v>Mineral 8</v>
      </c>
      <c r="C37" t="e" cm="1">
        <f t="array" ref="C37:I37">Mineral8!C4:I4</f>
        <v>#N/A</v>
      </c>
      <c r="D37" t="e">
        <v>#N/A</v>
      </c>
      <c r="E37" t="e">
        <v>#N/A</v>
      </c>
      <c r="F37" t="str">
        <v>N/A</v>
      </c>
      <c r="G37">
        <v>0</v>
      </c>
      <c r="H37" t="str">
        <v>N/A</v>
      </c>
      <c r="I37" t="str">
        <v>N/A</v>
      </c>
      <c r="J37" t="e">
        <f t="shared" si="2"/>
        <v>#N/A</v>
      </c>
    </row>
    <row r="38" spans="2:10" x14ac:dyDescent="0.35">
      <c r="B38" s="6" t="str">
        <f>AgCrops1!D1</f>
        <v>AgCrops 1</v>
      </c>
      <c r="C38" t="e" cm="1">
        <f t="array" ref="C38:I38">AgCrops1!C4:I4</f>
        <v>#N/A</v>
      </c>
      <c r="D38" t="e">
        <v>#N/A</v>
      </c>
      <c r="E38" t="e">
        <v>#N/A</v>
      </c>
      <c r="F38">
        <v>0</v>
      </c>
      <c r="G38">
        <v>0</v>
      </c>
      <c r="H38" t="str">
        <v>N/A</v>
      </c>
      <c r="I38" t="str">
        <v>N/A</v>
      </c>
      <c r="J38" t="e">
        <f t="shared" si="2"/>
        <v>#N/A</v>
      </c>
    </row>
    <row r="39" spans="2:10" x14ac:dyDescent="0.35">
      <c r="B39" s="6" t="str">
        <f>AgCrops2!D1</f>
        <v>AgCrops 2</v>
      </c>
      <c r="C39" t="e" cm="1">
        <f t="array" ref="C39:I39">AgCrops2!C4:I4</f>
        <v>#N/A</v>
      </c>
      <c r="D39" t="e">
        <v>#N/A</v>
      </c>
      <c r="E39" t="e">
        <v>#N/A</v>
      </c>
      <c r="F39">
        <v>0</v>
      </c>
      <c r="G39">
        <v>0</v>
      </c>
      <c r="H39" t="str">
        <v>N/A</v>
      </c>
      <c r="I39" t="str">
        <v>N/A</v>
      </c>
      <c r="J39" t="e">
        <f t="shared" si="2"/>
        <v>#N/A</v>
      </c>
    </row>
    <row r="40" spans="2:10" x14ac:dyDescent="0.35">
      <c r="B40" s="6" t="str">
        <f>AgCrops3!D1</f>
        <v>AgCrops 3</v>
      </c>
      <c r="C40" t="e" cm="1">
        <f t="array" ref="C40:I40">AgCrops3!C4:I4</f>
        <v>#N/A</v>
      </c>
      <c r="D40" t="e">
        <v>#N/A</v>
      </c>
      <c r="E40" t="e">
        <v>#N/A</v>
      </c>
      <c r="F40">
        <v>0</v>
      </c>
      <c r="G40">
        <v>0</v>
      </c>
      <c r="H40" t="str">
        <v>N/A</v>
      </c>
      <c r="I40" t="str">
        <v>N/A</v>
      </c>
      <c r="J40" t="e">
        <f t="shared" si="2"/>
        <v>#N/A</v>
      </c>
    </row>
    <row r="41" spans="2:10" x14ac:dyDescent="0.35">
      <c r="B41" s="6" t="str">
        <f>AgCrops4!D1</f>
        <v>AgCrops 4</v>
      </c>
      <c r="C41" t="e" cm="1">
        <f t="array" ref="C41:I41">AgCrops4!C4:I4</f>
        <v>#N/A</v>
      </c>
      <c r="D41" t="e">
        <v>#N/A</v>
      </c>
      <c r="E41" t="e">
        <v>#N/A</v>
      </c>
      <c r="F41">
        <v>0</v>
      </c>
      <c r="G41">
        <v>0</v>
      </c>
      <c r="H41" t="str">
        <v>N/A</v>
      </c>
      <c r="I41" t="str">
        <v>N/A</v>
      </c>
      <c r="J41" t="e">
        <f t="shared" si="2"/>
        <v>#N/A</v>
      </c>
    </row>
    <row r="42" spans="2:10" x14ac:dyDescent="0.35">
      <c r="B42" s="6" t="str">
        <f>AgCrops5!D1</f>
        <v>AgCrops 5</v>
      </c>
      <c r="C42" t="e" cm="1">
        <f t="array" ref="C42:I42">AgCrops5!C4:I4</f>
        <v>#N/A</v>
      </c>
      <c r="D42" t="e">
        <v>#N/A</v>
      </c>
      <c r="E42" t="e">
        <v>#N/A</v>
      </c>
      <c r="F42">
        <v>0</v>
      </c>
      <c r="G42">
        <v>0</v>
      </c>
      <c r="H42" t="str">
        <v>N/A</v>
      </c>
      <c r="I42" t="str">
        <v>N/A</v>
      </c>
      <c r="J42" t="e">
        <f t="shared" si="2"/>
        <v>#N/A</v>
      </c>
    </row>
    <row r="43" spans="2:10" x14ac:dyDescent="0.35">
      <c r="B43" s="6" t="str">
        <f>Bracken1!D1</f>
        <v>Bracken 1</v>
      </c>
      <c r="C43" t="e" cm="1">
        <f t="array" ref="C43:I43">Bracken1!C4:I4</f>
        <v>#N/A</v>
      </c>
      <c r="D43" t="e">
        <v>#N/A</v>
      </c>
      <c r="E43" t="e">
        <v>#N/A</v>
      </c>
      <c r="F43" t="str">
        <v>N/A</v>
      </c>
      <c r="G43">
        <v>0</v>
      </c>
      <c r="H43" t="str">
        <v>N/A</v>
      </c>
      <c r="I43" t="str">
        <v>N/A</v>
      </c>
      <c r="J43" t="e">
        <f t="shared" si="2"/>
        <v>#N/A</v>
      </c>
    </row>
    <row r="44" spans="2:10" x14ac:dyDescent="0.35">
      <c r="B44" s="6" t="str">
        <f>Cork1!D1</f>
        <v>Cork 1</v>
      </c>
      <c r="C44" t="e" cm="1">
        <f t="array" ref="C44:I44">Cork1!C4:I4</f>
        <v>#N/A</v>
      </c>
      <c r="D44" t="e">
        <v>#N/A</v>
      </c>
      <c r="E44" t="e">
        <v>#N/A</v>
      </c>
      <c r="F44">
        <v>20</v>
      </c>
      <c r="G44">
        <v>0</v>
      </c>
      <c r="H44" t="str">
        <v>N/A</v>
      </c>
      <c r="I44" t="str">
        <v>N/A</v>
      </c>
      <c r="J44" t="e">
        <f t="shared" si="2"/>
        <v>#N/A</v>
      </c>
    </row>
    <row r="45" spans="2:10" x14ac:dyDescent="0.35">
      <c r="B45" s="6" t="str">
        <f>Wool1!D1</f>
        <v>Wool 1</v>
      </c>
      <c r="C45" t="e" cm="1">
        <f t="array" ref="C45:I45">Wool1!C4:I4</f>
        <v>#N/A</v>
      </c>
      <c r="D45" t="e">
        <v>#N/A</v>
      </c>
      <c r="E45" t="e">
        <v>#N/A</v>
      </c>
      <c r="F45">
        <v>0</v>
      </c>
      <c r="G45">
        <v>0</v>
      </c>
      <c r="H45" t="str">
        <v>N/A</v>
      </c>
      <c r="I45" t="str">
        <v>N/A</v>
      </c>
      <c r="J45" t="e">
        <f t="shared" si="2"/>
        <v>#N/A</v>
      </c>
    </row>
    <row r="46" spans="2:10" x14ac:dyDescent="0.35">
      <c r="B46" s="6" t="str">
        <f>Loam1!D1</f>
        <v>Loam 1</v>
      </c>
      <c r="C46" t="e" cm="1">
        <f t="array" ref="C46:I46">Loam1!C4:I4</f>
        <v>#N/A</v>
      </c>
      <c r="D46" t="e">
        <v>#N/A</v>
      </c>
      <c r="E46" t="e">
        <v>#N/A</v>
      </c>
      <c r="F46" t="str">
        <v>N/A</v>
      </c>
      <c r="G46">
        <v>0</v>
      </c>
      <c r="H46" t="str">
        <v>N/A</v>
      </c>
      <c r="I46" t="str">
        <v>N/A</v>
      </c>
      <c r="J46" t="e">
        <f t="shared" si="2"/>
        <v>#N/A</v>
      </c>
    </row>
    <row r="47" spans="2:10" x14ac:dyDescent="0.35">
      <c r="B47" s="6" t="str">
        <f>'Any1'!D1</f>
        <v>Any 1</v>
      </c>
      <c r="C47" t="e" cm="1">
        <f t="array" ref="C47:I47">'Any1'!C4:I4</f>
        <v>#N/A</v>
      </c>
      <c r="D47" t="e">
        <v>#N/A</v>
      </c>
      <c r="E47" t="e">
        <v>#N/A</v>
      </c>
      <c r="F47">
        <v>0</v>
      </c>
      <c r="G47">
        <v>0</v>
      </c>
      <c r="H47" t="str">
        <v>N/A</v>
      </c>
      <c r="I47" t="str">
        <v>N/A</v>
      </c>
      <c r="J47" t="e">
        <f t="shared" si="2"/>
        <v>#N/A</v>
      </c>
    </row>
    <row r="48" spans="2:10" x14ac:dyDescent="0.35">
      <c r="B48" s="6" t="str">
        <f>'Any2'!D1</f>
        <v>Any 2</v>
      </c>
      <c r="C48" t="e" cm="1">
        <f t="array" ref="C48:I48">'Any2'!C4:I4</f>
        <v>#N/A</v>
      </c>
      <c r="D48" t="e">
        <v>#N/A</v>
      </c>
      <c r="E48" t="e">
        <v>#N/A</v>
      </c>
      <c r="F48">
        <v>0</v>
      </c>
      <c r="G48">
        <v>0</v>
      </c>
      <c r="H48" t="str">
        <v>N/A</v>
      </c>
      <c r="I48" t="str">
        <v>N/A</v>
      </c>
      <c r="J48" t="e">
        <f t="shared" si="2"/>
        <v>#N/A</v>
      </c>
    </row>
    <row r="49" spans="2:10" x14ac:dyDescent="0.35">
      <c r="B49" s="6" t="str">
        <f>'Any3'!D1</f>
        <v>Any 3</v>
      </c>
      <c r="C49" t="e" cm="1">
        <f t="array" ref="C49:I49">'Any3'!C4:I4</f>
        <v>#N/A</v>
      </c>
      <c r="D49" t="e">
        <v>#N/A</v>
      </c>
      <c r="E49" t="e">
        <v>#N/A</v>
      </c>
      <c r="F49">
        <v>0</v>
      </c>
      <c r="G49">
        <v>0</v>
      </c>
      <c r="H49" t="str">
        <v>N/A</v>
      </c>
      <c r="I49" t="str">
        <v>N/A</v>
      </c>
      <c r="J49" t="e">
        <f t="shared" si="2"/>
        <v>#N/A</v>
      </c>
    </row>
    <row r="50" spans="2:10" x14ac:dyDescent="0.35">
      <c r="B50" s="6" t="str">
        <f>'Any4'!D1</f>
        <v>Any 4</v>
      </c>
      <c r="C50" t="e" cm="1">
        <f t="array" ref="C50:I50">'Any4'!C4:I4</f>
        <v>#N/A</v>
      </c>
      <c r="D50" t="e">
        <v>#N/A</v>
      </c>
      <c r="E50" t="e">
        <v>#N/A</v>
      </c>
      <c r="F50">
        <v>0</v>
      </c>
      <c r="G50">
        <v>0</v>
      </c>
      <c r="H50" t="str">
        <v>N/A</v>
      </c>
      <c r="I50" t="str">
        <v>N/A</v>
      </c>
      <c r="J50" t="e">
        <f t="shared" si="2"/>
        <v>#N/A</v>
      </c>
    </row>
    <row r="51" spans="2:10" x14ac:dyDescent="0.35">
      <c r="B51" s="6" t="str">
        <f>'Any5'!D1</f>
        <v>Any 5</v>
      </c>
      <c r="C51" t="e" cm="1">
        <f t="array" ref="C51:I51">'Any5'!C4:I4</f>
        <v>#N/A</v>
      </c>
      <c r="D51" t="e">
        <v>#N/A</v>
      </c>
      <c r="E51" t="e">
        <v>#N/A</v>
      </c>
      <c r="F51">
        <v>0</v>
      </c>
      <c r="G51">
        <v>0</v>
      </c>
      <c r="H51" t="str">
        <v>N/A</v>
      </c>
      <c r="I51" t="str">
        <v>N/A</v>
      </c>
      <c r="J51" t="e">
        <f t="shared" si="2"/>
        <v>#N/A</v>
      </c>
    </row>
  </sheetData>
  <conditionalFormatting sqref="C5:I51">
    <cfRule type="cellIs" dxfId="320" priority="5" operator="between">
      <formula>0.00000001</formula>
      <formula>5.99999999</formula>
    </cfRule>
    <cfRule type="cellIs" dxfId="319" priority="6" operator="between">
      <formula>6</formula>
      <formula>11.99999999</formula>
    </cfRule>
    <cfRule type="cellIs" dxfId="318" priority="7" operator="between">
      <formula>12</formula>
      <formula>17.9999999999</formula>
    </cfRule>
    <cfRule type="cellIs" dxfId="317" priority="8" operator="between">
      <formula>18</formula>
      <formula>20</formula>
    </cfRule>
  </conditionalFormatting>
  <conditionalFormatting sqref="F22:F26">
    <cfRule type="cellIs" dxfId="316" priority="2" operator="equal">
      <formula>0</formula>
    </cfRule>
  </conditionalFormatting>
  <conditionalFormatting sqref="F27:F37">
    <cfRule type="cellIs" dxfId="315" priority="3" stopIfTrue="1" operator="equal">
      <formula>"Warning"</formula>
    </cfRule>
    <cfRule type="cellIs" dxfId="314" priority="4" stopIfTrue="1" operator="equal">
      <formula>0</formula>
    </cfRule>
  </conditionalFormatting>
  <conditionalFormatting sqref="F46">
    <cfRule type="cellIs" dxfId="313" priority="1" operator="equal">
      <formula>0</formula>
    </cfRule>
  </conditionalFormatting>
  <hyperlinks>
    <hyperlink ref="I1" location="Map!A1" display="Back to map" xr:uid="{4326F6AE-6B7A-41D7-81FE-DF157BC2F58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CF7A8-1021-4984-916D-FA0B4CA70763}">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167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IF(OR(AND(I51="no",I52="yes"),AND(I51="yes",I52="yes")),Lookup!B33,IF(AND(Mineral1!I51="no",Mineral1!I52="no"),Lookup!B32,IF(AND(Mineral1!I51="yes",Mineral1!I52="no"),"Complete","Please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IF(OR(AND(I51="no",I52="no",I53="yes"),AND(I51="no",I52="no",I53="no"),AND(I51="no",I52="yes",I53="no"),AND(I51="yes",I52="no"),AND(I51="yes",I52="yes",I53="no")),"Complete",IF(OR(AND(I51="no",I52="yes",Mineral1!I53="yes"),AND(I51="yes",I52="yes",I53="yes")),Lookup!B34,"Please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158" priority="1" operator="between">
      <formula>18</formula>
      <formula>20</formula>
    </cfRule>
    <cfRule type="cellIs" dxfId="157" priority="2" operator="between">
      <formula>12</formula>
      <formula>17.999999999</formula>
    </cfRule>
    <cfRule type="cellIs" dxfId="156" priority="3" operator="between">
      <formula>6</formula>
      <formula>11.999999999</formula>
    </cfRule>
    <cfRule type="cellIs" dxfId="155" priority="4" operator="between">
      <formula>0</formula>
      <formula>5.99999999999</formula>
    </cfRule>
  </conditionalFormatting>
  <conditionalFormatting sqref="D4:I4">
    <cfRule type="cellIs" dxfId="154" priority="8" operator="between">
      <formula>18</formula>
      <formula>20</formula>
    </cfRule>
    <cfRule type="cellIs" dxfId="153" priority="9" operator="between">
      <formula>12</formula>
      <formula>17.999999999</formula>
    </cfRule>
    <cfRule type="cellIs" dxfId="152" priority="10" operator="between">
      <formula>6</formula>
      <formula>11.999999999</formula>
    </cfRule>
    <cfRule type="cellIs" dxfId="151" priority="11" operator="between">
      <formula>0.0000001</formula>
      <formula>5.99999999999</formula>
    </cfRule>
  </conditionalFormatting>
  <conditionalFormatting sqref="F4">
    <cfRule type="cellIs" dxfId="150" priority="5" stopIfTrue="1" operator="equal">
      <formula>"Warning"</formula>
    </cfRule>
    <cfRule type="cellIs" dxfId="149" priority="7" stopIfTrue="1" operator="equal">
      <formula>0</formula>
    </cfRule>
  </conditionalFormatting>
  <dataValidations count="1">
    <dataValidation type="decimal" allowBlank="1" showInputMessage="1" showErrorMessage="1" sqref="I40" xr:uid="{EB03F044-E870-4AF9-AEBF-D1B8FB0A473C}">
      <formula1>0</formula1>
      <formula2>20</formula2>
    </dataValidation>
  </dataValidations>
  <hyperlinks>
    <hyperlink ref="I1" location="Map!A1" display="Back to map" xr:uid="{6495370E-DA36-40C7-AA59-79E3507E8BF3}"/>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B85F8D99-C52D-4021-B426-9E2973AD54F8}">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2E629D1B-DE88-4C0F-80F7-C977AF88B9F4}">
          <x14:formula1>
            <xm:f>Lookup!$A$4:$A$5</xm:f>
          </x14:formula1>
          <xm:sqref>I31 I15 I44:I46 I51:I54 I28:I29</xm:sqref>
        </x14:dataValidation>
        <x14:dataValidation type="list" allowBlank="1" showInputMessage="1" showErrorMessage="1" xr:uid="{75362C94-0954-4877-9F39-55AEEE6CF03B}">
          <x14:formula1>
            <xm:f>Lookup!$D$8:$D$19</xm:f>
          </x14:formula1>
          <xm:sqref>I16</xm:sqref>
        </x14:dataValidation>
        <x14:dataValidation type="list" allowBlank="1" showInputMessage="1" showErrorMessage="1" xr:uid="{7D7BFC59-81AE-49EA-8F01-D333E4A09E50}">
          <x14:formula1>
            <xm:f>Lookup!$O$14:$O$16</xm:f>
          </x14:formula1>
          <xm:sqref>I33</xm:sqref>
        </x14:dataValidation>
        <x14:dataValidation type="list" allowBlank="1" showInputMessage="1" showErrorMessage="1" xr:uid="{B4490C6D-2D7A-4C74-B7A0-A453AEAC22A8}">
          <x14:formula1>
            <xm:f>Lookup!$Y$8:$Y$10</xm:f>
          </x14:formula1>
          <xm:sqref>I34</xm:sqref>
        </x14:dataValidation>
        <x14:dataValidation type="list" allowBlank="1" showInputMessage="1" showErrorMessage="1" xr:uid="{2994DE3C-1A28-43BD-98BD-4FAD6A1D3D54}">
          <x14:formula1>
            <xm:f>Lookup!$G$8:$G$24</xm:f>
          </x14:formula1>
          <xm:sqref>I21:I23</xm:sqref>
        </x14:dataValidation>
        <x14:dataValidation type="list" allowBlank="1" showInputMessage="1" showErrorMessage="1" xr:uid="{E3C6CD20-1081-45EF-B174-1483E6120D28}">
          <x14:formula1>
            <xm:f>Lookup!$A$8:$A$21</xm:f>
          </x14:formula1>
          <xm:sqref>I9</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9A685-76B8-4C53-A447-C6E6E07DB692}">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170</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IF(OR(AND(I51="no",I52="yes"),AND(I51="yes",I52="yes")),Lookup!B33,IF(AND(Mineral2!I51="no",Mineral2!I52="no"),Lookup!B32,IF(AND(Mineral2!I51="yes",Mineral2!I52="no"),"Complete","Please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IF(OR(AND(I51="no",I52="no",I53="yes"),AND(I51="no",I52="no",I53="no"),AND(I51="no",I52="yes",I53="no"),AND(I51="yes",I52="no"),AND(I51="yes",I52="yes",I53="no")),"Complete",IF(OR(AND(I51="no",I52="yes",Mineral2!I53="yes"),AND(I51="yes",I52="yes",I53="yes")),Lookup!B34,"Please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147" priority="1" operator="between">
      <formula>18</formula>
      <formula>20</formula>
    </cfRule>
    <cfRule type="cellIs" dxfId="146" priority="2" operator="between">
      <formula>12</formula>
      <formula>17.999999999</formula>
    </cfRule>
    <cfRule type="cellIs" dxfId="145" priority="3" operator="between">
      <formula>6</formula>
      <formula>11.999999999</formula>
    </cfRule>
    <cfRule type="cellIs" dxfId="144" priority="4" operator="between">
      <formula>0</formula>
      <formula>5.99999999999</formula>
    </cfRule>
  </conditionalFormatting>
  <conditionalFormatting sqref="D4:I4">
    <cfRule type="cellIs" dxfId="143" priority="8" operator="between">
      <formula>18</formula>
      <formula>20</formula>
    </cfRule>
    <cfRule type="cellIs" dxfId="142" priority="9" operator="between">
      <formula>12</formula>
      <formula>17.999999999</formula>
    </cfRule>
    <cfRule type="cellIs" dxfId="141" priority="10" operator="between">
      <formula>6</formula>
      <formula>11.999999999</formula>
    </cfRule>
    <cfRule type="cellIs" dxfId="140" priority="11" operator="between">
      <formula>0.0000001</formula>
      <formula>5.99999999999</formula>
    </cfRule>
  </conditionalFormatting>
  <conditionalFormatting sqref="F4">
    <cfRule type="cellIs" dxfId="139" priority="5" stopIfTrue="1" operator="equal">
      <formula>"Warning"</formula>
    </cfRule>
    <cfRule type="cellIs" dxfId="138" priority="7" stopIfTrue="1" operator="equal">
      <formula>0</formula>
    </cfRule>
  </conditionalFormatting>
  <dataValidations count="1">
    <dataValidation type="decimal" allowBlank="1" showInputMessage="1" showErrorMessage="1" sqref="I40" xr:uid="{49D6B9AC-B41B-4B9D-B670-167F3569CC27}">
      <formula1>0</formula1>
      <formula2>20</formula2>
    </dataValidation>
  </dataValidations>
  <hyperlinks>
    <hyperlink ref="I1" location="Map!A1" display="Back to map" xr:uid="{DFF214D7-F982-406B-B848-2DAACD4BFAA9}"/>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4BCA59B5-E82A-43AC-B61C-6E51DA14641A}">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619F1B3B-1B35-41F2-8557-B5890BC12467}">
          <x14:formula1>
            <xm:f>Lookup!$Y$8:$Y$10</xm:f>
          </x14:formula1>
          <xm:sqref>I34</xm:sqref>
        </x14:dataValidation>
        <x14:dataValidation type="list" allowBlank="1" showInputMessage="1" showErrorMessage="1" xr:uid="{F01A8D8F-2E2B-4A1D-9B58-D6A9E2D5095F}">
          <x14:formula1>
            <xm:f>Lookup!$O$14:$O$16</xm:f>
          </x14:formula1>
          <xm:sqref>I33</xm:sqref>
        </x14:dataValidation>
        <x14:dataValidation type="list" allowBlank="1" showInputMessage="1" showErrorMessage="1" xr:uid="{23BF1F5B-6432-450E-A6DB-D399AD3333A4}">
          <x14:formula1>
            <xm:f>Lookup!$D$8:$D$19</xm:f>
          </x14:formula1>
          <xm:sqref>I16</xm:sqref>
        </x14:dataValidation>
        <x14:dataValidation type="list" allowBlank="1" showInputMessage="1" showErrorMessage="1" xr:uid="{D09E53F0-4109-4408-A517-62B233E117BB}">
          <x14:formula1>
            <xm:f>Lookup!$A$4:$A$5</xm:f>
          </x14:formula1>
          <xm:sqref>I31 I15 I44:I46 I51:I54 I28:I29</xm:sqref>
        </x14:dataValidation>
        <x14:dataValidation type="list" allowBlank="1" showInputMessage="1" showErrorMessage="1" xr:uid="{FBAAF535-9F28-4B79-B363-6549164D114B}">
          <x14:formula1>
            <xm:f>Lookup!$G$8:$G$24</xm:f>
          </x14:formula1>
          <xm:sqref>I21:I23</xm:sqref>
        </x14:dataValidation>
        <x14:dataValidation type="list" allowBlank="1" showInputMessage="1" showErrorMessage="1" xr:uid="{EF2EFB99-AE5C-4600-8431-375F39FE1D62}">
          <x14:formula1>
            <xm:f>Lookup!$A$8:$A$21</xm:f>
          </x14:formula1>
          <xm:sqref>I9</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ADE1-F840-4A2A-973A-97173685C7B7}">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169</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IF(OR(AND(I51="no",I52="yes"),AND(I51="yes",I52="yes")),Lookup!B33,IF(AND(Mineral3!I51="no",Mineral3!I52="no"),Lookup!B32,IF(AND(Mineral3!I51="yes",Mineral3!I52="no"),"Complete","Please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IF(OR(AND(I51="no",I52="no",I53="yes"),AND(I51="no",I52="no",I53="no"),AND(I51="no",I52="yes",I53="no"),AND(I51="yes",I52="no"),AND(I51="yes",I52="yes",I53="no")),"Complete",IF(OR(AND(I51="no",I52="yes",Mineral3!I53="yes"),AND(I51="yes",I52="yes",I53="yes")),Lookup!B34,"Please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136" priority="1" operator="between">
      <formula>18</formula>
      <formula>20</formula>
    </cfRule>
    <cfRule type="cellIs" dxfId="135" priority="2" operator="between">
      <formula>12</formula>
      <formula>17.999999999</formula>
    </cfRule>
    <cfRule type="cellIs" dxfId="134" priority="3" operator="between">
      <formula>6</formula>
      <formula>11.999999999</formula>
    </cfRule>
    <cfRule type="cellIs" dxfId="133" priority="4" operator="between">
      <formula>0</formula>
      <formula>5.99999999999</formula>
    </cfRule>
  </conditionalFormatting>
  <conditionalFormatting sqref="D4:I4">
    <cfRule type="cellIs" dxfId="132" priority="8" operator="between">
      <formula>18</formula>
      <formula>20</formula>
    </cfRule>
    <cfRule type="cellIs" dxfId="131" priority="9" operator="between">
      <formula>12</formula>
      <formula>17.999999999</formula>
    </cfRule>
    <cfRule type="cellIs" dxfId="130" priority="10" operator="between">
      <formula>6</formula>
      <formula>11.999999999</formula>
    </cfRule>
    <cfRule type="cellIs" dxfId="129" priority="11" operator="between">
      <formula>0.0000001</formula>
      <formula>5.99999999999</formula>
    </cfRule>
  </conditionalFormatting>
  <conditionalFormatting sqref="F4">
    <cfRule type="cellIs" dxfId="128" priority="5" stopIfTrue="1" operator="equal">
      <formula>"Warning"</formula>
    </cfRule>
    <cfRule type="cellIs" dxfId="127" priority="7" stopIfTrue="1" operator="equal">
      <formula>0</formula>
    </cfRule>
  </conditionalFormatting>
  <dataValidations count="1">
    <dataValidation type="decimal" allowBlank="1" showInputMessage="1" showErrorMessage="1" sqref="I40" xr:uid="{41377419-190B-40A0-A1BB-95374B37D7EC}">
      <formula1>0</formula1>
      <formula2>20</formula2>
    </dataValidation>
  </dataValidations>
  <hyperlinks>
    <hyperlink ref="I1" location="Map!A1" display="Back to map" xr:uid="{2D98B754-3BA8-40F9-9559-F5489C3A4763}"/>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5CF8F31D-82D9-4691-BB83-9DD51CDD6BC6}">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B7B463E8-7322-48A0-9248-BBC9AA7FF02E}">
          <x14:formula1>
            <xm:f>Lookup!$A$4:$A$5</xm:f>
          </x14:formula1>
          <xm:sqref>I31 I15 I44:I46 I51:I54 I28:I29</xm:sqref>
        </x14:dataValidation>
        <x14:dataValidation type="list" allowBlank="1" showInputMessage="1" showErrorMessage="1" xr:uid="{2365A206-0FE4-437D-8384-69D3885DA17A}">
          <x14:formula1>
            <xm:f>Lookup!$D$8:$D$19</xm:f>
          </x14:formula1>
          <xm:sqref>I16</xm:sqref>
        </x14:dataValidation>
        <x14:dataValidation type="list" allowBlank="1" showInputMessage="1" showErrorMessage="1" xr:uid="{298707EC-18B7-4103-8175-24DAD2A5A3E7}">
          <x14:formula1>
            <xm:f>Lookup!$O$14:$O$16</xm:f>
          </x14:formula1>
          <xm:sqref>I33</xm:sqref>
        </x14:dataValidation>
        <x14:dataValidation type="list" allowBlank="1" showInputMessage="1" showErrorMessage="1" xr:uid="{66A07A3F-695D-4D52-B172-515C2A637E36}">
          <x14:formula1>
            <xm:f>Lookup!$Y$8:$Y$10</xm:f>
          </x14:formula1>
          <xm:sqref>I34</xm:sqref>
        </x14:dataValidation>
        <x14:dataValidation type="list" allowBlank="1" showInputMessage="1" showErrorMessage="1" xr:uid="{426F26FC-6C6C-4CB9-88FB-BCD9CA9BF6E5}">
          <x14:formula1>
            <xm:f>Lookup!$G$8:$G$24</xm:f>
          </x14:formula1>
          <xm:sqref>I21:I23</xm:sqref>
        </x14:dataValidation>
        <x14:dataValidation type="list" allowBlank="1" showInputMessage="1" showErrorMessage="1" xr:uid="{4DC1F7CD-4E0D-4A2D-AED3-53801923C166}">
          <x14:formula1>
            <xm:f>Lookup!$A$8:$A$21</xm:f>
          </x14:formula1>
          <xm:sqref>I9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0A8A-043C-481E-B9D2-50FE58070469}">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168</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IF(OR(AND(I51="no",I52="yes"),AND(I51="yes",I52="yes")),Lookup!B33,IF(AND(Mineral4!I51="no",Mineral4!I52="no"),Lookup!B32,IF(AND(Mineral4!I51="yes",Mineral4!I52="no"),"Complete","Please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IF(OR(AND(I51="no",I52="no",I53="yes"),AND(I51="no",I52="no",I53="no"),AND(I51="no",I52="yes",I53="no"),AND(I51="yes",I52="no"),AND(I51="yes",I52="yes",I53="no")),"Complete",IF(OR(AND(I51="no",I52="yes",Mineral4!I53="yes"),AND(I51="yes",I52="yes",I53="yes")),Lookup!B34,"Please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125" priority="1" operator="between">
      <formula>18</formula>
      <formula>20</formula>
    </cfRule>
    <cfRule type="cellIs" dxfId="124" priority="2" operator="between">
      <formula>12</formula>
      <formula>17.999999999</formula>
    </cfRule>
    <cfRule type="cellIs" dxfId="123" priority="3" operator="between">
      <formula>6</formula>
      <formula>11.999999999</formula>
    </cfRule>
    <cfRule type="cellIs" dxfId="122" priority="4" operator="between">
      <formula>0</formula>
      <formula>5.99999999999</formula>
    </cfRule>
  </conditionalFormatting>
  <conditionalFormatting sqref="D4:I4">
    <cfRule type="cellIs" dxfId="121" priority="8" operator="between">
      <formula>18</formula>
      <formula>20</formula>
    </cfRule>
    <cfRule type="cellIs" dxfId="120" priority="9" operator="between">
      <formula>12</formula>
      <formula>17.999999999</formula>
    </cfRule>
    <cfRule type="cellIs" dxfId="119" priority="10" operator="between">
      <formula>6</formula>
      <formula>11.999999999</formula>
    </cfRule>
    <cfRule type="cellIs" dxfId="118" priority="11" operator="between">
      <formula>0.0000001</formula>
      <formula>5.99999999999</formula>
    </cfRule>
  </conditionalFormatting>
  <conditionalFormatting sqref="F4">
    <cfRule type="cellIs" dxfId="117" priority="5" stopIfTrue="1" operator="equal">
      <formula>"Warning"</formula>
    </cfRule>
    <cfRule type="cellIs" dxfId="116" priority="7" stopIfTrue="1" operator="equal">
      <formula>0</formula>
    </cfRule>
  </conditionalFormatting>
  <dataValidations count="1">
    <dataValidation type="decimal" allowBlank="1" showInputMessage="1" showErrorMessage="1" sqref="I40" xr:uid="{EBFD752C-197A-4A99-B594-23CB4F1E619E}">
      <formula1>0</formula1>
      <formula2>20</formula2>
    </dataValidation>
  </dataValidations>
  <hyperlinks>
    <hyperlink ref="I1" location="Map!A1" display="Back to map" xr:uid="{7D0952A9-71B8-4918-BE52-8E2C2CD2B789}"/>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77AEF1D3-79DA-4CA4-A6F3-6490922FF8D9}">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DA29C337-FEAB-4C89-963D-50ACB13CA481}">
          <x14:formula1>
            <xm:f>Lookup!$Y$8:$Y$10</xm:f>
          </x14:formula1>
          <xm:sqref>I34</xm:sqref>
        </x14:dataValidation>
        <x14:dataValidation type="list" allowBlank="1" showInputMessage="1" showErrorMessage="1" xr:uid="{79140C4F-D2E6-4095-B9BE-1406ADCE4FB9}">
          <x14:formula1>
            <xm:f>Lookup!$O$14:$O$16</xm:f>
          </x14:formula1>
          <xm:sqref>I33</xm:sqref>
        </x14:dataValidation>
        <x14:dataValidation type="list" allowBlank="1" showInputMessage="1" showErrorMessage="1" xr:uid="{8151830D-57A6-45DB-B08A-1AB1047452F9}">
          <x14:formula1>
            <xm:f>Lookup!$D$8:$D$19</xm:f>
          </x14:formula1>
          <xm:sqref>I16</xm:sqref>
        </x14:dataValidation>
        <x14:dataValidation type="list" allowBlank="1" showInputMessage="1" showErrorMessage="1" xr:uid="{AE5CD912-0D58-465C-A342-DE4B497CEB60}">
          <x14:formula1>
            <xm:f>Lookup!$A$4:$A$5</xm:f>
          </x14:formula1>
          <xm:sqref>I31 I15 I44:I46 I51:I54 I28:I29</xm:sqref>
        </x14:dataValidation>
        <x14:dataValidation type="list" allowBlank="1" showInputMessage="1" showErrorMessage="1" xr:uid="{9E5EB056-7932-41D6-99F3-819657CB3712}">
          <x14:formula1>
            <xm:f>Lookup!$G$8:$G$24</xm:f>
          </x14:formula1>
          <xm:sqref>I21:I23</xm:sqref>
        </x14:dataValidation>
        <x14:dataValidation type="list" allowBlank="1" showInputMessage="1" showErrorMessage="1" xr:uid="{A7C469FF-B966-4EC7-B53E-20CAEA205970}">
          <x14:formula1>
            <xm:f>Lookup!$A$8:$A$21</xm:f>
          </x14:formula1>
          <xm:sqref>I9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1D153-E1B0-41B9-9F60-8EDBFC206DF9}">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210</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IF(OR(AND(I51="no",I52="yes"),AND(I51="yes",I52="yes")),Lookup!B33,IF(AND(Mineral5!I51="no",Mineral5!I52="no"),Lookup!B32,IF(AND(Mineral5!I51="yes",Mineral5!I52="no"),"Complete","Please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IF(OR(AND(I51="no",I52="no",I53="yes"),AND(I51="no",I52="no",I53="no"),AND(I51="no",I52="yes",I53="no"),AND(I51="yes",I52="no"),AND(I51="yes",I52="yes",I53="no")),"Complete",IF(OR(AND(I51="no",I52="yes",Mineral5!I53="yes"),AND(I51="yes",I52="yes",I53="yes")),Lookup!B34,"Please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114" priority="1" operator="between">
      <formula>18</formula>
      <formula>20</formula>
    </cfRule>
    <cfRule type="cellIs" dxfId="113" priority="2" operator="between">
      <formula>12</formula>
      <formula>17.999999999</formula>
    </cfRule>
    <cfRule type="cellIs" dxfId="112" priority="3" operator="between">
      <formula>6</formula>
      <formula>11.999999999</formula>
    </cfRule>
    <cfRule type="cellIs" dxfId="111" priority="4" operator="between">
      <formula>0</formula>
      <formula>5.99999999999</formula>
    </cfRule>
  </conditionalFormatting>
  <conditionalFormatting sqref="D4:I4">
    <cfRule type="cellIs" dxfId="110" priority="8" operator="between">
      <formula>18</formula>
      <formula>20</formula>
    </cfRule>
    <cfRule type="cellIs" dxfId="109" priority="9" operator="between">
      <formula>12</formula>
      <formula>17.999999999</formula>
    </cfRule>
    <cfRule type="cellIs" dxfId="108" priority="10" operator="between">
      <formula>6</formula>
      <formula>11.999999999</formula>
    </cfRule>
    <cfRule type="cellIs" dxfId="107" priority="11" operator="between">
      <formula>0.0000001</formula>
      <formula>5.99999999999</formula>
    </cfRule>
  </conditionalFormatting>
  <conditionalFormatting sqref="F4">
    <cfRule type="cellIs" dxfId="106" priority="5" stopIfTrue="1" operator="equal">
      <formula>"Warning"</formula>
    </cfRule>
    <cfRule type="cellIs" dxfId="105" priority="7" stopIfTrue="1" operator="equal">
      <formula>0</formula>
    </cfRule>
  </conditionalFormatting>
  <dataValidations count="1">
    <dataValidation type="decimal" allowBlank="1" showInputMessage="1" showErrorMessage="1" sqref="I40" xr:uid="{BFA1BBDB-2193-4D5E-8071-B4BC43CB4655}">
      <formula1>0</formula1>
      <formula2>20</formula2>
    </dataValidation>
  </dataValidations>
  <hyperlinks>
    <hyperlink ref="I1" location="Map!A1" display="Back to map" xr:uid="{0850BDE6-836F-43D2-9667-006F6AF003D5}"/>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A0D1F422-C43C-4021-996F-B1B51336C89C}">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7974551E-2310-44CD-A142-5AE65CD860FA}">
          <x14:formula1>
            <xm:f>Lookup!$A$4:$A$5</xm:f>
          </x14:formula1>
          <xm:sqref>I31 I15 I44:I46 I51:I54 I28:I29</xm:sqref>
        </x14:dataValidation>
        <x14:dataValidation type="list" allowBlank="1" showInputMessage="1" showErrorMessage="1" xr:uid="{7DBD98D1-D979-4768-9CB8-48C1514917A3}">
          <x14:formula1>
            <xm:f>Lookup!$D$8:$D$19</xm:f>
          </x14:formula1>
          <xm:sqref>I16</xm:sqref>
        </x14:dataValidation>
        <x14:dataValidation type="list" allowBlank="1" showInputMessage="1" showErrorMessage="1" xr:uid="{6A5226C8-6222-45BA-9E55-D8F6F2FABBBD}">
          <x14:formula1>
            <xm:f>Lookup!$O$14:$O$16</xm:f>
          </x14:formula1>
          <xm:sqref>I33</xm:sqref>
        </x14:dataValidation>
        <x14:dataValidation type="list" allowBlank="1" showInputMessage="1" showErrorMessage="1" xr:uid="{B16F405E-31EB-44D6-B8DC-4AB08459C878}">
          <x14:formula1>
            <xm:f>Lookup!$Y$8:$Y$10</xm:f>
          </x14:formula1>
          <xm:sqref>I34</xm:sqref>
        </x14:dataValidation>
        <x14:dataValidation type="list" allowBlank="1" showInputMessage="1" showErrorMessage="1" xr:uid="{F6737DF4-1EC6-47E9-A6E4-336230F03003}">
          <x14:formula1>
            <xm:f>Lookup!$G$8:$G$24</xm:f>
          </x14:formula1>
          <xm:sqref>I21:I23</xm:sqref>
        </x14:dataValidation>
        <x14:dataValidation type="list" allowBlank="1" showInputMessage="1" showErrorMessage="1" xr:uid="{85C2A319-30AD-421C-9026-9D7385CD2A01}">
          <x14:formula1>
            <xm:f>Lookup!$A$8:$A$21</xm:f>
          </x14:formula1>
          <xm:sqref>I9</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5C187-9D1E-4830-AAB7-67820061E734}">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211</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IF(OR(AND(I51="no",I52="yes"),AND(I51="yes",I52="yes")),Lookup!B33,IF(AND(Mineral6!I51="no",Mineral6!I52="no"),Lookup!B32,IF(AND(Mineral6!I51="yes",Mineral6!I52="no"),"Complete","Please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IF(OR(AND(I51="no",I52="no",I53="yes"),AND(I51="no",I52="no",I53="no"),AND(I51="no",I52="yes",I53="no"),AND(I51="yes",I52="no"),AND(I51="yes",I52="yes",I53="no")),"Complete",IF(OR(AND(I51="no",I52="yes",Mineral6!I53="yes"),AND(I51="yes",I52="yes",I53="yes")),Lookup!B34,"Please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103" priority="1" operator="between">
      <formula>18</formula>
      <formula>20</formula>
    </cfRule>
    <cfRule type="cellIs" dxfId="102" priority="2" operator="between">
      <formula>12</formula>
      <formula>17.999999999</formula>
    </cfRule>
    <cfRule type="cellIs" dxfId="101" priority="3" operator="between">
      <formula>6</formula>
      <formula>11.999999999</formula>
    </cfRule>
    <cfRule type="cellIs" dxfId="100" priority="4" operator="between">
      <formula>0</formula>
      <formula>5.99999999999</formula>
    </cfRule>
  </conditionalFormatting>
  <conditionalFormatting sqref="D4:I4">
    <cfRule type="cellIs" dxfId="99" priority="8" operator="between">
      <formula>18</formula>
      <formula>20</formula>
    </cfRule>
    <cfRule type="cellIs" dxfId="98" priority="9" operator="between">
      <formula>12</formula>
      <formula>17.999999999</formula>
    </cfRule>
    <cfRule type="cellIs" dxfId="97" priority="10" operator="between">
      <formula>6</formula>
      <formula>11.999999999</formula>
    </cfRule>
    <cfRule type="cellIs" dxfId="96" priority="11" operator="between">
      <formula>0.0000001</formula>
      <formula>5.99999999999</formula>
    </cfRule>
  </conditionalFormatting>
  <conditionalFormatting sqref="F4">
    <cfRule type="cellIs" dxfId="95" priority="5" stopIfTrue="1" operator="equal">
      <formula>"Warning"</formula>
    </cfRule>
    <cfRule type="cellIs" dxfId="94" priority="7" stopIfTrue="1" operator="equal">
      <formula>0</formula>
    </cfRule>
  </conditionalFormatting>
  <dataValidations count="1">
    <dataValidation type="decimal" allowBlank="1" showInputMessage="1" showErrorMessage="1" sqref="I40" xr:uid="{F2780C27-44EF-4E50-9976-7E824B119961}">
      <formula1>0</formula1>
      <formula2>20</formula2>
    </dataValidation>
  </dataValidations>
  <hyperlinks>
    <hyperlink ref="I1" location="Map!A1" display="Back to map" xr:uid="{63F280A8-303F-457B-A380-C59691BAE6C3}"/>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B9C30D06-2D8F-4A9F-8309-7D3E7BFA10E9}">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D79BA3F9-1281-4B4D-8150-16607231C9EB}">
          <x14:formula1>
            <xm:f>Lookup!$A$4:$A$5</xm:f>
          </x14:formula1>
          <xm:sqref>I31 I15 I44:I46 I51:I54 I28:I29</xm:sqref>
        </x14:dataValidation>
        <x14:dataValidation type="list" allowBlank="1" showInputMessage="1" showErrorMessage="1" xr:uid="{5B702BAB-1CBA-4B7F-8406-472D2A031119}">
          <x14:formula1>
            <xm:f>Lookup!$D$8:$D$19</xm:f>
          </x14:formula1>
          <xm:sqref>I16</xm:sqref>
        </x14:dataValidation>
        <x14:dataValidation type="list" allowBlank="1" showInputMessage="1" showErrorMessage="1" xr:uid="{4568A91A-7143-431F-9D3E-043B90F453E5}">
          <x14:formula1>
            <xm:f>Lookup!$O$14:$O$16</xm:f>
          </x14:formula1>
          <xm:sqref>I33</xm:sqref>
        </x14:dataValidation>
        <x14:dataValidation type="list" allowBlank="1" showInputMessage="1" showErrorMessage="1" xr:uid="{192BAD85-D524-488C-8FA2-AD5A2C17B4D3}">
          <x14:formula1>
            <xm:f>Lookup!$Y$8:$Y$10</xm:f>
          </x14:formula1>
          <xm:sqref>I34</xm:sqref>
        </x14:dataValidation>
        <x14:dataValidation type="list" allowBlank="1" showInputMessage="1" showErrorMessage="1" xr:uid="{B48DAAF9-0443-443E-9126-1E469F852BA3}">
          <x14:formula1>
            <xm:f>Lookup!$G$8:$G$24</xm:f>
          </x14:formula1>
          <xm:sqref>I21:I23</xm:sqref>
        </x14:dataValidation>
        <x14:dataValidation type="list" allowBlank="1" showInputMessage="1" showErrorMessage="1" xr:uid="{862411AB-C9DB-4EFE-85D5-4ABC7D6EBD39}">
          <x14:formula1>
            <xm:f>Lookup!$A$8:$A$21</xm:f>
          </x14:formula1>
          <xm:sqref>I9</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82DBF-5B34-466F-B097-4DFDA03BE5C5}">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212</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IF(OR(AND(I51="no",I52="yes"),AND(I51="yes",I52="yes")),Lookup!B33,IF(AND(Mineral7!I51="no",Mineral7!I52="no"),Lookup!B32,IF(AND(Mineral7!I51="yes",Mineral7!I52="no"),"Complete","Please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IF(OR(AND(I51="no",I52="no",I53="yes"),AND(I51="no",I52="no",I53="no"),AND(I51="no",I52="yes",I53="no"),AND(I51="yes",I52="no"),AND(I51="yes",I52="yes",I53="no")),"Complete",IF(OR(AND(I51="no",I52="yes",Mineral7!I53="yes"),AND(I51="yes",I52="yes",I53="yes")),Lookup!B34,"Please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92" priority="1" operator="between">
      <formula>18</formula>
      <formula>20</formula>
    </cfRule>
    <cfRule type="cellIs" dxfId="91" priority="2" operator="between">
      <formula>12</formula>
      <formula>17.999999999</formula>
    </cfRule>
    <cfRule type="cellIs" dxfId="90" priority="3" operator="between">
      <formula>6</formula>
      <formula>11.999999999</formula>
    </cfRule>
    <cfRule type="cellIs" dxfId="89" priority="4" operator="between">
      <formula>0</formula>
      <formula>5.99999999999</formula>
    </cfRule>
  </conditionalFormatting>
  <conditionalFormatting sqref="D4:I4">
    <cfRule type="cellIs" dxfId="88" priority="8" operator="between">
      <formula>18</formula>
      <formula>20</formula>
    </cfRule>
    <cfRule type="cellIs" dxfId="87" priority="9" operator="between">
      <formula>12</formula>
      <formula>17.999999999</formula>
    </cfRule>
    <cfRule type="cellIs" dxfId="86" priority="10" operator="between">
      <formula>6</formula>
      <formula>11.999999999</formula>
    </cfRule>
    <cfRule type="cellIs" dxfId="85" priority="11" operator="between">
      <formula>0.0000001</formula>
      <formula>5.99999999999</formula>
    </cfRule>
  </conditionalFormatting>
  <conditionalFormatting sqref="F4">
    <cfRule type="cellIs" dxfId="84" priority="5" stopIfTrue="1" operator="equal">
      <formula>"Warning"</formula>
    </cfRule>
    <cfRule type="cellIs" dxfId="83" priority="7" stopIfTrue="1" operator="equal">
      <formula>0</formula>
    </cfRule>
  </conditionalFormatting>
  <dataValidations count="1">
    <dataValidation type="decimal" allowBlank="1" showInputMessage="1" showErrorMessage="1" sqref="I40" xr:uid="{B3E1A31D-5F06-4D39-A346-68AAE742E686}">
      <formula1>0</formula1>
      <formula2>20</formula2>
    </dataValidation>
  </dataValidations>
  <hyperlinks>
    <hyperlink ref="I1" location="Map!A1" display="Back to map" xr:uid="{F15566E4-648C-46D6-A706-C8A0AD3D2F7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1A396B6F-1C1F-461F-B609-D330C14DEDC6}">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6E27C3AE-093E-45DB-8B12-F593C4A59134}">
          <x14:formula1>
            <xm:f>Lookup!$A$4:$A$5</xm:f>
          </x14:formula1>
          <xm:sqref>I31 I15 I44:I46 I51:I54 I28:I29</xm:sqref>
        </x14:dataValidation>
        <x14:dataValidation type="list" allowBlank="1" showInputMessage="1" showErrorMessage="1" xr:uid="{61367DA2-FFBB-4D87-B486-5F4E57672DAC}">
          <x14:formula1>
            <xm:f>Lookup!$D$8:$D$19</xm:f>
          </x14:formula1>
          <xm:sqref>I16</xm:sqref>
        </x14:dataValidation>
        <x14:dataValidation type="list" allowBlank="1" showInputMessage="1" showErrorMessage="1" xr:uid="{EB5D8226-816F-4237-9611-1C9C29388C3C}">
          <x14:formula1>
            <xm:f>Lookup!$O$14:$O$16</xm:f>
          </x14:formula1>
          <xm:sqref>I33</xm:sqref>
        </x14:dataValidation>
        <x14:dataValidation type="list" allowBlank="1" showInputMessage="1" showErrorMessage="1" xr:uid="{0C76071E-040B-4850-BEE8-5EDCE3715D91}">
          <x14:formula1>
            <xm:f>Lookup!$Y$8:$Y$10</xm:f>
          </x14:formula1>
          <xm:sqref>I34</xm:sqref>
        </x14:dataValidation>
        <x14:dataValidation type="list" allowBlank="1" showInputMessage="1" showErrorMessage="1" xr:uid="{924307EA-3FDD-450C-8C90-8C782A9EADF1}">
          <x14:formula1>
            <xm:f>Lookup!$G$8:$G$24</xm:f>
          </x14:formula1>
          <xm:sqref>I21:I23</xm:sqref>
        </x14:dataValidation>
        <x14:dataValidation type="list" allowBlank="1" showInputMessage="1" showErrorMessage="1" xr:uid="{D451112D-4C53-4A5F-B8DD-A8A21D101003}">
          <x14:formula1>
            <xm:f>Lookup!$A$8:$A$21</xm:f>
          </x14:formula1>
          <xm:sqref>I9</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2C89-DC00-4C45-BBCB-6F030ED32A11}">
  <sheetPr>
    <tabColor theme="0" tint="-0.14999847407452621"/>
  </sheetPr>
  <dimension ref="A1:Q55"/>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213</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I35</f>
        <v>N/A</v>
      </c>
      <c r="G4" s="2">
        <f>I40</f>
        <v>0</v>
      </c>
      <c r="H4" s="2" t="str">
        <f>I47</f>
        <v>N/A</v>
      </c>
      <c r="I4" s="2" t="str">
        <f>I55</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7" x14ac:dyDescent="0.35">
      <c r="H17" t="s">
        <v>2</v>
      </c>
      <c r="I17" s="2" t="e">
        <f>IF(B16="Complete",20,VLOOKUP(I16,Lookup!D8:E19,2,FALSE))</f>
        <v>#N/A</v>
      </c>
    </row>
    <row r="19" spans="1:17" ht="15" thickBot="1" x14ac:dyDescent="0.4">
      <c r="A19" s="5" t="s">
        <v>5</v>
      </c>
      <c r="B19" s="5"/>
    </row>
    <row r="21" spans="1:17" ht="14.5" customHeight="1" x14ac:dyDescent="0.35">
      <c r="A21" t="s">
        <v>10</v>
      </c>
      <c r="B21" s="28" t="s">
        <v>32</v>
      </c>
      <c r="C21" s="28"/>
      <c r="D21" s="28"/>
      <c r="E21" s="28"/>
      <c r="F21" s="28"/>
      <c r="G21" s="28"/>
      <c r="H21" s="10"/>
      <c r="I21" s="29"/>
    </row>
    <row r="22" spans="1:17" x14ac:dyDescent="0.35">
      <c r="B22" s="28"/>
      <c r="C22" s="28"/>
      <c r="D22" s="28"/>
      <c r="E22" s="28"/>
      <c r="F22" s="28"/>
      <c r="G22" s="28"/>
      <c r="H22" s="10"/>
      <c r="I22" s="29"/>
      <c r="J22" t="s">
        <v>39</v>
      </c>
    </row>
    <row r="23" spans="1:17" x14ac:dyDescent="0.35">
      <c r="B23" s="28"/>
      <c r="C23" s="28"/>
      <c r="D23" s="28"/>
      <c r="E23" s="28"/>
      <c r="F23" s="28"/>
      <c r="G23" s="28"/>
      <c r="I23" s="29"/>
    </row>
    <row r="24" spans="1:17" x14ac:dyDescent="0.35">
      <c r="H24" t="s">
        <v>2</v>
      </c>
      <c r="I24" s="2" t="e">
        <f>VLOOKUP(I21,Lookup!G8:H24,2,FALSE)</f>
        <v>#N/A</v>
      </c>
    </row>
    <row r="26" spans="1:17" ht="15" thickBot="1" x14ac:dyDescent="0.4">
      <c r="A26" s="5" t="s">
        <v>6</v>
      </c>
      <c r="B26" s="5"/>
      <c r="C26" s="5"/>
    </row>
    <row r="28" spans="1:17" x14ac:dyDescent="0.35">
      <c r="A28" t="s">
        <v>10</v>
      </c>
      <c r="B28" t="s">
        <v>108</v>
      </c>
      <c r="I28" s="7"/>
    </row>
    <row r="29" spans="1:17" ht="14.5" customHeight="1" x14ac:dyDescent="0.35">
      <c r="A29" t="s">
        <v>11</v>
      </c>
      <c r="B29" s="28" t="str">
        <f>IF(ISBLANK(I28),"Please answer the previous question",IF(I28="yes","Complete",Lookup!B46))</f>
        <v>Please answer the previous question</v>
      </c>
      <c r="C29" s="28"/>
      <c r="D29" s="28"/>
      <c r="E29" s="28"/>
      <c r="F29" s="28"/>
      <c r="G29" s="28"/>
      <c r="H29" s="28"/>
      <c r="I29" s="38"/>
      <c r="J29" s="37" t="str">
        <f>IF(I29="Yes",Lookup!O19,"Do not overwrite")</f>
        <v>Do not overwrite</v>
      </c>
      <c r="K29" s="37"/>
      <c r="L29" s="37"/>
      <c r="M29" s="37"/>
      <c r="N29" s="37"/>
      <c r="O29" s="37"/>
      <c r="P29" s="37"/>
      <c r="Q29" s="37"/>
    </row>
    <row r="30" spans="1:17" x14ac:dyDescent="0.35">
      <c r="B30" s="28"/>
      <c r="C30" s="28"/>
      <c r="D30" s="28"/>
      <c r="E30" s="28"/>
      <c r="F30" s="28"/>
      <c r="G30" s="28"/>
      <c r="H30" s="28"/>
      <c r="I30" s="39"/>
      <c r="J30" s="37"/>
      <c r="K30" s="37"/>
      <c r="L30" s="37"/>
      <c r="M30" s="37"/>
      <c r="N30" s="37"/>
      <c r="O30" s="37"/>
      <c r="P30" s="37"/>
      <c r="Q30" s="37"/>
    </row>
    <row r="31" spans="1:17" x14ac:dyDescent="0.35">
      <c r="A31" t="s">
        <v>36</v>
      </c>
      <c r="B31" s="28" t="str">
        <f>IF(OR(I28="yes",AND(I28="no",I29="yes")),"Complete",IF(OR(ISBLANK(I28),ISBLANK(I29)),"Please answer the previous question",Lookup!B47))</f>
        <v>Please answer the previous question</v>
      </c>
      <c r="C31" s="28"/>
      <c r="D31" s="28"/>
      <c r="E31" s="28"/>
      <c r="F31" s="28"/>
      <c r="G31" s="28"/>
      <c r="H31" s="32"/>
      <c r="I31" s="33"/>
      <c r="J31" s="20"/>
      <c r="K31" s="20"/>
      <c r="L31" s="20"/>
      <c r="M31" s="20"/>
      <c r="N31" s="20"/>
      <c r="O31" s="20"/>
      <c r="P31" s="20"/>
      <c r="Q31" s="20"/>
    </row>
    <row r="32" spans="1:17" x14ac:dyDescent="0.35">
      <c r="B32" s="28"/>
      <c r="C32" s="28"/>
      <c r="D32" s="28"/>
      <c r="E32" s="28"/>
      <c r="F32" s="28"/>
      <c r="G32" s="28"/>
      <c r="H32" s="32"/>
      <c r="I32" s="36"/>
    </row>
    <row r="33" spans="1:10" x14ac:dyDescent="0.35">
      <c r="A33" t="s">
        <v>54</v>
      </c>
      <c r="B33" t="str">
        <f>IF(OR(I28="yes",AND(I28="no",I29="yes"),AND(I28="no",I29="no",I31="no")),"Complete",IF(OR(ISBLANK(I28),ISBLANK(I29),ISBLANK(I31)),"Please answer the previous question",Lookup!B48))</f>
        <v>Please answer the previous question</v>
      </c>
      <c r="I33" s="7"/>
    </row>
    <row r="34" spans="1:10" x14ac:dyDescent="0.35">
      <c r="A34" t="s">
        <v>150</v>
      </c>
      <c r="B34" t="str">
        <f>IF(OR(I28="yes",AND(I28="no",I29="yes"),AND(I28="no",I29="no",I31="no"),AND(I28="no",I29="no",I31="yes",I33=Lookup!O16)),"Complete",IF(OR(ISBLANK(I28),ISBLANK(I29),ISBLANK(I31),ISBLANK(I33)),"Please answer the previous question",Lookup!B49))</f>
        <v>Please answer the previous question</v>
      </c>
      <c r="I34" s="7"/>
    </row>
    <row r="35" spans="1:10" x14ac:dyDescent="0.35">
      <c r="H35" t="s">
        <v>2</v>
      </c>
      <c r="I35" s="2" t="str">
        <f>IF(I28="yes",20,IF(AND(I28="no",I29="yes"),"Warning",IF(OR(AND(I28="no",I29="no",I31="no"),AND(I28="no",I29="no",I31="yes",I33=Lookup!O16)),0,IF(AND(I28="no",I29="no",I31="yes",I33=Lookup!O14),VLOOKUP(I34,Lookup!Y8:AA10,2,FALSE),IF(AND(I28="no",I29="no",I31="yes",I33=Lookup!O15),VLOOKUP(I34,Lookup!Y8:AA10,3,FALSE),"N/A")))))</f>
        <v>N/A</v>
      </c>
    </row>
    <row r="38" spans="1:10" ht="15" thickBot="1" x14ac:dyDescent="0.4">
      <c r="A38" s="5" t="s">
        <v>7</v>
      </c>
      <c r="B38" s="5"/>
    </row>
    <row r="40" spans="1:10" x14ac:dyDescent="0.35">
      <c r="A40" t="s">
        <v>10</v>
      </c>
      <c r="B40" t="s">
        <v>40</v>
      </c>
      <c r="I40" s="7"/>
      <c r="J40" t="s">
        <v>41</v>
      </c>
    </row>
    <row r="42" spans="1:10" ht="15" thickBot="1" x14ac:dyDescent="0.4">
      <c r="A42" s="5" t="s">
        <v>8</v>
      </c>
      <c r="B42" s="5"/>
    </row>
    <row r="44" spans="1:10" x14ac:dyDescent="0.35">
      <c r="A44" t="s">
        <v>10</v>
      </c>
      <c r="B44" t="s">
        <v>42</v>
      </c>
      <c r="I44" s="8"/>
    </row>
    <row r="45" spans="1:10" x14ac:dyDescent="0.35">
      <c r="A45" t="s">
        <v>11</v>
      </c>
      <c r="B45" t="str">
        <f>IF(I44="Yes",Lookup!B29,(IF(I44="no","Complete","Please answer previous question")))</f>
        <v>Please answer previous question</v>
      </c>
      <c r="I45" s="8"/>
    </row>
    <row r="46" spans="1:10" x14ac:dyDescent="0.35">
      <c r="A46" t="s">
        <v>36</v>
      </c>
      <c r="B46" t="str">
        <f>IF(AND(I44="yes",I45="yes"),Lookup!B30,IF(AND(I44="yes",I45="no"),"Complete","Please answer previous question"))</f>
        <v>Please answer previous question</v>
      </c>
      <c r="I46" s="8"/>
    </row>
    <row r="47" spans="1:10" x14ac:dyDescent="0.35">
      <c r="H47" t="s">
        <v>2</v>
      </c>
      <c r="I47" s="2" t="str">
        <f>IF(I44="no",1,IF(AND(I44="yes",I45="no"),15,IF(AND(I44="yes",I45="yes",I46="no"),17,IF(AND(I44="yes",I45="yes",I46="yes"),20,"N/A"))))</f>
        <v>N/A</v>
      </c>
    </row>
    <row r="49" spans="1:9" ht="15" thickBot="1" x14ac:dyDescent="0.4">
      <c r="A49" s="5" t="s">
        <v>9</v>
      </c>
      <c r="B49" s="5"/>
      <c r="C49" s="5"/>
    </row>
    <row r="51" spans="1:9" x14ac:dyDescent="0.35">
      <c r="A51" t="s">
        <v>10</v>
      </c>
      <c r="B51" t="s">
        <v>47</v>
      </c>
      <c r="I51" s="8"/>
    </row>
    <row r="52" spans="1:9" x14ac:dyDescent="0.35">
      <c r="A52" t="s">
        <v>11</v>
      </c>
      <c r="B52" t="str">
        <f>IF(OR(I51="yes",I51="no"),Lookup!B31,"Please answer previous question")</f>
        <v>Please answer previous question</v>
      </c>
      <c r="I52" s="8"/>
    </row>
    <row r="53" spans="1:9" x14ac:dyDescent="0.35">
      <c r="A53" t="s">
        <v>36</v>
      </c>
      <c r="B53" t="str">
        <f>IF(OR(AND(I51="no",I52="yes"),AND(I51="yes",I52="yes")),Lookup!B33,IF(AND(Mineral8!I51="no",Mineral8!I52="no"),Lookup!B32,IF(AND(Mineral8!I51="yes",Mineral8!I52="no"),"Complete","Please answer previous question")))</f>
        <v>Please answer previous question</v>
      </c>
      <c r="I53" s="8"/>
    </row>
    <row r="54" spans="1:9" x14ac:dyDescent="0.35">
      <c r="A54" t="s">
        <v>54</v>
      </c>
      <c r="B54" t="str">
        <f>IF(OR(AND(I51="no",I52="no",I53="yes"),AND(I51="no",I52="no",I53="no"),AND(I51="no",I52="yes",I53="no"),AND(I51="yes",I52="no"),AND(I51="yes",I52="yes",I53="no")),"Complete",IF(OR(AND(I51="no",I52="yes",Mineral8!I53="yes"),AND(I51="yes",I52="yes",I53="yes")),Lookup!B34,"Please answer previous question"))</f>
        <v>Please answer previous question</v>
      </c>
      <c r="I54" s="8"/>
    </row>
    <row r="55" spans="1:9" x14ac:dyDescent="0.35">
      <c r="H55" t="s">
        <v>2</v>
      </c>
      <c r="I55" s="2" t="str">
        <f>IF(AND(I51="yes",I52="no"),15,IF(AND(I51="yes",I52="yes",I53="no"),1,IF(AND(I51="yes",I52="yes",I53="yes",I54="no"),8,IF(AND(I51="yes",I52="yes",I53="yes",I54="yes"),12,IF(AND(I51="no",I52="no",I53="yes"),20,IF(AND(I51="no",I52="no",I53="no"),19,IF(AND(I51="no",I52="yes",I53="yes",I54="yes"),18,IF(AND(I51="no",I52="yes",I53="yes",I54="no"),17,IF(AND(I51="no",I52="yes",I53="no"),6,"N/A")))))))))</f>
        <v>N/A</v>
      </c>
    </row>
  </sheetData>
  <mergeCells count="8">
    <mergeCell ref="B9:H9"/>
    <mergeCell ref="J29:Q30"/>
    <mergeCell ref="B31:H32"/>
    <mergeCell ref="I31:I32"/>
    <mergeCell ref="B21:G23"/>
    <mergeCell ref="I21:I23"/>
    <mergeCell ref="B29:H30"/>
    <mergeCell ref="I29:I30"/>
  </mergeCells>
  <conditionalFormatting sqref="C4">
    <cfRule type="cellIs" dxfId="81" priority="1" operator="between">
      <formula>18</formula>
      <formula>20</formula>
    </cfRule>
    <cfRule type="cellIs" dxfId="80" priority="2" operator="between">
      <formula>12</formula>
      <formula>17.999999999</formula>
    </cfRule>
    <cfRule type="cellIs" dxfId="79" priority="3" operator="between">
      <formula>6</formula>
      <formula>11.999999999</formula>
    </cfRule>
    <cfRule type="cellIs" dxfId="78" priority="4" operator="between">
      <formula>0</formula>
      <formula>5.99999999999</formula>
    </cfRule>
  </conditionalFormatting>
  <conditionalFormatting sqref="D4:I4">
    <cfRule type="cellIs" dxfId="77" priority="8" operator="between">
      <formula>18</formula>
      <formula>20</formula>
    </cfRule>
    <cfRule type="cellIs" dxfId="76" priority="9" operator="between">
      <formula>12</formula>
      <formula>17.999999999</formula>
    </cfRule>
    <cfRule type="cellIs" dxfId="75" priority="10" operator="between">
      <formula>6</formula>
      <formula>11.999999999</formula>
    </cfRule>
    <cfRule type="cellIs" dxfId="74" priority="11" operator="between">
      <formula>0.0000001</formula>
      <formula>5.99999999999</formula>
    </cfRule>
  </conditionalFormatting>
  <conditionalFormatting sqref="F4">
    <cfRule type="cellIs" dxfId="73" priority="5" stopIfTrue="1" operator="equal">
      <formula>"Warning"</formula>
    </cfRule>
    <cfRule type="cellIs" dxfId="72" priority="7" stopIfTrue="1" operator="equal">
      <formula>0</formula>
    </cfRule>
  </conditionalFormatting>
  <dataValidations count="1">
    <dataValidation type="decimal" allowBlank="1" showInputMessage="1" showErrorMessage="1" sqref="I40" xr:uid="{2D1463A6-833C-47A2-ADC8-2B56CEC2F62A}">
      <formula1>0</formula1>
      <formula2>20</formula2>
    </dataValidation>
  </dataValidations>
  <hyperlinks>
    <hyperlink ref="I1" location="Map!A1" display="Back to map" xr:uid="{EF068094-CA36-45EB-8E68-B2CD7130BFD1}"/>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6" operator="equal" id="{94B93D2E-82D7-446B-89A5-FCF5F73DFEFC}">
            <xm:f>Lookup!$O$19</xm:f>
            <x14:dxf>
              <fill>
                <patternFill>
                  <bgColor rgb="FFFF0000"/>
                </patternFill>
              </fill>
            </x14:dxf>
          </x14:cfRule>
          <xm:sqref>J29:Q31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4468349A-830C-4FF0-8A33-853385A3AEA5}">
          <x14:formula1>
            <xm:f>Lookup!$A$4:$A$5</xm:f>
          </x14:formula1>
          <xm:sqref>I31 I15 I44:I46 I51:I54 I28:I29</xm:sqref>
        </x14:dataValidation>
        <x14:dataValidation type="list" allowBlank="1" showInputMessage="1" showErrorMessage="1" xr:uid="{13493C1A-4B94-4073-969F-F3E3032DDE3F}">
          <x14:formula1>
            <xm:f>Lookup!$D$8:$D$19</xm:f>
          </x14:formula1>
          <xm:sqref>I16</xm:sqref>
        </x14:dataValidation>
        <x14:dataValidation type="list" allowBlank="1" showInputMessage="1" showErrorMessage="1" xr:uid="{B1439FB0-AE4F-44A6-AF3F-1C10958ECF2D}">
          <x14:formula1>
            <xm:f>Lookup!$O$14:$O$16</xm:f>
          </x14:formula1>
          <xm:sqref>I33</xm:sqref>
        </x14:dataValidation>
        <x14:dataValidation type="list" allowBlank="1" showInputMessage="1" showErrorMessage="1" xr:uid="{C96B3B13-48FC-4798-9B91-74913AE61793}">
          <x14:formula1>
            <xm:f>Lookup!$Y$8:$Y$10</xm:f>
          </x14:formula1>
          <xm:sqref>I34</xm:sqref>
        </x14:dataValidation>
        <x14:dataValidation type="list" allowBlank="1" showInputMessage="1" showErrorMessage="1" xr:uid="{369D47A5-C6E8-4BE9-8D62-8F6858CED560}">
          <x14:formula1>
            <xm:f>Lookup!$G$8:$G$24</xm:f>
          </x14:formula1>
          <xm:sqref>I21:I23</xm:sqref>
        </x14:dataValidation>
        <x14:dataValidation type="list" allowBlank="1" showInputMessage="1" showErrorMessage="1" xr:uid="{871A60B7-8F15-437C-9D35-B3171BE163A5}">
          <x14:formula1>
            <xm:f>Lookup!$A$8:$A$21</xm:f>
          </x14:formula1>
          <xm:sqref>I9</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D5C0D-3776-41FB-867F-677A2849FDFB}">
  <sheetPr>
    <tabColor theme="9"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63</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64</v>
      </c>
      <c r="I28" s="7"/>
      <c r="J28" t="s">
        <v>65</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IF(OR(AND(I43="no",I44="yes"),AND(I43="yes",I44="yes")),Lookup!B33,IF(AND(AgCrops1!I43="no",AgCrops1!I44="no"),Lookup!B32,IF(AND(AgCrops1!I43="yes",AgCrops1!I44="no"),"Complete","Please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IF(OR(AND(I43="no",I44="no",I45="yes"),AND(I43="no",I44="no",I45="no"),AND(I43="no",I44="yes",I45="no"),AND(I43="yes",I44="no"),AND(I43="yes",I44="yes",I45="no")),"Complete",IF(OR(AND(I43="no",I44="yes",AgCrops1!I45="yes"),AND(I43="yes",I44="yes",I45="yes")),Lookup!B34,"Please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70" priority="4" operator="between">
      <formula>0</formula>
      <formula>5.99999999999</formula>
    </cfRule>
  </conditionalFormatting>
  <conditionalFormatting sqref="C4:I4">
    <cfRule type="cellIs" dxfId="69" priority="1" operator="between">
      <formula>18</formula>
      <formula>20</formula>
    </cfRule>
    <cfRule type="cellIs" dxfId="68" priority="2" operator="between">
      <formula>12</formula>
      <formula>17.999999999</formula>
    </cfRule>
    <cfRule type="cellIs" dxfId="67" priority="3" operator="between">
      <formula>6</formula>
      <formula>11.999999999</formula>
    </cfRule>
  </conditionalFormatting>
  <conditionalFormatting sqref="D4:I4">
    <cfRule type="cellIs" dxfId="66" priority="8" operator="between">
      <formula>0.0000001</formula>
      <formula>5.99999999999</formula>
    </cfRule>
  </conditionalFormatting>
  <dataValidations count="1">
    <dataValidation type="decimal" allowBlank="1" showInputMessage="1" showErrorMessage="1" sqref="I32 I28" xr:uid="{478507A5-F173-489D-B2E0-3124821E27DB}">
      <formula1>0</formula1>
      <formula2>20</formula2>
    </dataValidation>
  </dataValidations>
  <hyperlinks>
    <hyperlink ref="I1" location="Map!A1" display="Back to map" xr:uid="{CB36578B-59C7-42EA-9F7D-4014E86D4BCF}"/>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4AD4C756-1FA0-4B5D-8BFD-9929E3EA7182}">
          <x14:formula1>
            <xm:f>Lookup!$D$8:$D$19</xm:f>
          </x14:formula1>
          <xm:sqref>I16</xm:sqref>
        </x14:dataValidation>
        <x14:dataValidation type="list" allowBlank="1" showInputMessage="1" showErrorMessage="1" xr:uid="{A9FA3815-B71B-4830-B8D5-7385C62294DF}">
          <x14:formula1>
            <xm:f>Lookup!$A$4:$A$5</xm:f>
          </x14:formula1>
          <xm:sqref>I43:I46 I15 I36:I38</xm:sqref>
        </x14:dataValidation>
        <x14:dataValidation type="list" allowBlank="1" showInputMessage="1" showErrorMessage="1" xr:uid="{EFB100C0-CB83-421E-A0AF-AD3D4E361924}">
          <x14:formula1>
            <xm:f>Lookup!$G$8:$G$24</xm:f>
          </x14:formula1>
          <xm:sqref>I21:I23</xm:sqref>
        </x14:dataValidation>
        <x14:dataValidation type="list" allowBlank="1" showInputMessage="1" showErrorMessage="1" xr:uid="{2C7B4A4E-FBE9-4EC9-A64F-45FDA0CB08EF}">
          <x14:formula1>
            <xm:f>Lookup!$A$8:$A$21</xm:f>
          </x14:formula1>
          <xm:sqref>I9</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4F875-7A84-4298-B081-B89D72EAE1CF}">
  <sheetPr>
    <tabColor theme="9"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69</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64</v>
      </c>
      <c r="I28" s="7"/>
      <c r="J28" t="s">
        <v>65</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IF(OR(AND(I43="no",I44="yes"),AND(I43="yes",I44="yes")),Lookup!B33,IF(AND(AgCrops2!I43="no",AgCrops2!I44="no"),Lookup!B32,IF(AND(AgCrops2!I43="yes",AgCrops2!I44="no"),"Complete","Please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IF(OR(AND(I43="no",I44="no",I45="yes"),AND(I43="no",I44="no",I45="no"),AND(I43="no",I44="yes",I45="no"),AND(I43="yes",I44="no"),AND(I43="yes",I44="yes",I45="no")),"Complete",IF(OR(AND(I43="no",I44="yes",AgCrops2!I45="yes"),AND(I43="yes",I44="yes",I45="yes")),Lookup!B34,"Please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65" priority="4" operator="between">
      <formula>0</formula>
      <formula>5.99999999999</formula>
    </cfRule>
  </conditionalFormatting>
  <conditionalFormatting sqref="C4:I4">
    <cfRule type="cellIs" dxfId="64" priority="1" operator="between">
      <formula>18</formula>
      <formula>20</formula>
    </cfRule>
    <cfRule type="cellIs" dxfId="63" priority="2" operator="between">
      <formula>12</formula>
      <formula>17.999999999</formula>
    </cfRule>
    <cfRule type="cellIs" dxfId="62" priority="3" operator="between">
      <formula>6</formula>
      <formula>11.999999999</formula>
    </cfRule>
  </conditionalFormatting>
  <conditionalFormatting sqref="D4:I4">
    <cfRule type="cellIs" dxfId="61" priority="8" operator="between">
      <formula>0.0000001</formula>
      <formula>5.99999999999</formula>
    </cfRule>
  </conditionalFormatting>
  <dataValidations count="1">
    <dataValidation type="decimal" allowBlank="1" showInputMessage="1" showErrorMessage="1" sqref="I32 I28" xr:uid="{71A68BF8-4AB7-4909-8922-129270B9AAC9}">
      <formula1>0</formula1>
      <formula2>20</formula2>
    </dataValidation>
  </dataValidations>
  <hyperlinks>
    <hyperlink ref="I1" location="Map!A1" display="Back to map" xr:uid="{6A458E4C-8629-4052-A558-D73F0903184D}"/>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6FFC967-8A4C-481B-8003-032FC6B9F410}">
          <x14:formula1>
            <xm:f>Lookup!$A$4:$A$5</xm:f>
          </x14:formula1>
          <xm:sqref>I43:I46 I15 I36:I38</xm:sqref>
        </x14:dataValidation>
        <x14:dataValidation type="list" allowBlank="1" showInputMessage="1" showErrorMessage="1" xr:uid="{E6FE5EFE-BF9D-4A8F-B6CB-110D72C5FCFB}">
          <x14:formula1>
            <xm:f>Lookup!$D$8:$D$19</xm:f>
          </x14:formula1>
          <xm:sqref>I16</xm:sqref>
        </x14:dataValidation>
        <x14:dataValidation type="list" allowBlank="1" showInputMessage="1" showErrorMessage="1" xr:uid="{034199F1-9B6A-4BDB-B648-4B90DBE3FA0F}">
          <x14:formula1>
            <xm:f>Lookup!$G$8:$G$24</xm:f>
          </x14:formula1>
          <xm:sqref>I21:I23</xm:sqref>
        </x14:dataValidation>
        <x14:dataValidation type="list" allowBlank="1" showInputMessage="1" showErrorMessage="1" xr:uid="{3AEECD1E-7015-4622-8C6D-E1A07AC29F6F}">
          <x14:formula1>
            <xm:f>Lookup!$A$8:$A$21</xm:f>
          </x14:formula1>
          <xm:sqref>I9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855DD-1453-43B3-996D-42536CCA7E29}">
  <sheetPr>
    <tabColor theme="9" tint="-0.499984740745262"/>
  </sheetPr>
  <dimension ref="A1:AZ109"/>
  <sheetViews>
    <sheetView zoomScale="90" zoomScaleNormal="90" workbookViewId="0">
      <pane xSplit="2" ySplit="10" topLeftCell="C11" activePane="bottomRight" state="frozen"/>
      <selection pane="topRight" activeCell="C1" sqref="C1"/>
      <selection pane="bottomLeft" activeCell="A11" sqref="A11"/>
      <selection pane="bottomRight" activeCell="C52" sqref="C52"/>
    </sheetView>
  </sheetViews>
  <sheetFormatPr defaultRowHeight="14.5" x14ac:dyDescent="0.35"/>
  <cols>
    <col min="2" max="2" width="14.54296875" customWidth="1"/>
    <col min="3" max="52" width="5.36328125" customWidth="1"/>
  </cols>
  <sheetData>
    <row r="1" spans="1:52" ht="17.5" thickBot="1" x14ac:dyDescent="0.45">
      <c r="A1" s="1" t="s">
        <v>94</v>
      </c>
      <c r="B1" s="1"/>
      <c r="N1" s="22" t="s">
        <v>178</v>
      </c>
    </row>
    <row r="2" spans="1:52" ht="15" thickTop="1" x14ac:dyDescent="0.35"/>
    <row r="3" spans="1:52" x14ac:dyDescent="0.35">
      <c r="A3" t="s">
        <v>214</v>
      </c>
    </row>
    <row r="4" spans="1:52" x14ac:dyDescent="0.35">
      <c r="A4" t="s">
        <v>172</v>
      </c>
    </row>
    <row r="7" spans="1:52" x14ac:dyDescent="0.35">
      <c r="C7" t="s">
        <v>171</v>
      </c>
    </row>
    <row r="8" spans="1:52" ht="21.5" x14ac:dyDescent="0.35">
      <c r="C8" s="23">
        <v>1</v>
      </c>
      <c r="D8" s="23">
        <v>2</v>
      </c>
      <c r="E8" s="23">
        <v>3</v>
      </c>
      <c r="F8" s="23">
        <v>4</v>
      </c>
      <c r="G8" s="23">
        <v>5</v>
      </c>
      <c r="H8" s="23">
        <v>6</v>
      </c>
      <c r="I8" s="23">
        <v>7</v>
      </c>
      <c r="J8" s="23">
        <v>8</v>
      </c>
      <c r="K8" s="23">
        <v>9</v>
      </c>
      <c r="L8" s="23">
        <v>10</v>
      </c>
      <c r="M8" s="23">
        <v>11</v>
      </c>
      <c r="N8" s="23">
        <v>12</v>
      </c>
      <c r="O8" s="23">
        <v>13</v>
      </c>
      <c r="P8" s="23">
        <v>14</v>
      </c>
      <c r="Q8" s="23">
        <v>15</v>
      </c>
      <c r="R8" s="23">
        <v>16</v>
      </c>
      <c r="S8" s="23">
        <v>17</v>
      </c>
      <c r="T8" s="23">
        <v>18</v>
      </c>
      <c r="U8" s="23">
        <v>19</v>
      </c>
      <c r="V8" s="23">
        <v>20</v>
      </c>
      <c r="W8" s="23">
        <v>21</v>
      </c>
      <c r="X8" s="23">
        <v>22</v>
      </c>
      <c r="Y8" s="23">
        <v>23</v>
      </c>
      <c r="Z8" s="23">
        <v>24</v>
      </c>
      <c r="AA8" s="23">
        <v>25</v>
      </c>
      <c r="AB8" s="23">
        <v>26</v>
      </c>
      <c r="AC8" s="23">
        <v>27</v>
      </c>
      <c r="AD8" s="23">
        <v>28</v>
      </c>
      <c r="AE8" s="23">
        <v>29</v>
      </c>
      <c r="AF8" s="23">
        <v>30</v>
      </c>
      <c r="AG8" s="23">
        <v>31</v>
      </c>
      <c r="AH8" s="23">
        <v>32</v>
      </c>
      <c r="AI8" s="23">
        <v>33</v>
      </c>
      <c r="AJ8" s="23">
        <v>34</v>
      </c>
      <c r="AK8" s="23">
        <v>35</v>
      </c>
      <c r="AL8" s="23">
        <v>36</v>
      </c>
      <c r="AM8" s="23">
        <v>37</v>
      </c>
      <c r="AN8" s="23">
        <v>38</v>
      </c>
      <c r="AO8" s="23">
        <v>39</v>
      </c>
      <c r="AP8" s="23">
        <v>40</v>
      </c>
      <c r="AQ8" s="23">
        <v>41</v>
      </c>
      <c r="AR8" s="23">
        <v>42</v>
      </c>
      <c r="AS8" s="23">
        <v>43</v>
      </c>
      <c r="AT8" s="23">
        <v>44</v>
      </c>
      <c r="AU8" s="23">
        <v>45</v>
      </c>
      <c r="AV8" s="23">
        <v>46</v>
      </c>
      <c r="AW8" s="23">
        <v>47</v>
      </c>
      <c r="AX8" s="23">
        <v>48</v>
      </c>
      <c r="AY8" s="23">
        <v>49</v>
      </c>
      <c r="AZ8" s="23">
        <v>50</v>
      </c>
    </row>
    <row r="9" spans="1:52" x14ac:dyDescent="0.35">
      <c r="B9" s="6" t="s">
        <v>173</v>
      </c>
      <c r="C9">
        <f>SUMIF(C61:C107,"&lt;&gt;#N/A")</f>
        <v>0</v>
      </c>
      <c r="D9">
        <f>SUMIF(D61:D107,"&lt;&gt;#N/A")</f>
        <v>0</v>
      </c>
      <c r="E9">
        <f t="shared" ref="E9:AZ9" si="0">SUMIF(E61:E107,"&lt;&gt;#N/A")</f>
        <v>0</v>
      </c>
      <c r="F9">
        <f t="shared" si="0"/>
        <v>0</v>
      </c>
      <c r="G9">
        <f t="shared" si="0"/>
        <v>0</v>
      </c>
      <c r="H9">
        <f t="shared" si="0"/>
        <v>0</v>
      </c>
      <c r="I9">
        <f t="shared" si="0"/>
        <v>0</v>
      </c>
      <c r="J9">
        <f t="shared" si="0"/>
        <v>0</v>
      </c>
      <c r="K9">
        <f t="shared" si="0"/>
        <v>0</v>
      </c>
      <c r="L9">
        <f t="shared" si="0"/>
        <v>0</v>
      </c>
      <c r="M9">
        <f t="shared" si="0"/>
        <v>0</v>
      </c>
      <c r="N9">
        <f t="shared" si="0"/>
        <v>0</v>
      </c>
      <c r="O9">
        <f t="shared" si="0"/>
        <v>0</v>
      </c>
      <c r="P9">
        <f t="shared" si="0"/>
        <v>0</v>
      </c>
      <c r="Q9">
        <f t="shared" si="0"/>
        <v>0</v>
      </c>
      <c r="R9">
        <f t="shared" si="0"/>
        <v>0</v>
      </c>
      <c r="S9">
        <f t="shared" si="0"/>
        <v>0</v>
      </c>
      <c r="T9">
        <f t="shared" si="0"/>
        <v>0</v>
      </c>
      <c r="U9">
        <f t="shared" si="0"/>
        <v>0</v>
      </c>
      <c r="V9">
        <f t="shared" si="0"/>
        <v>0</v>
      </c>
      <c r="W9">
        <f t="shared" si="0"/>
        <v>0</v>
      </c>
      <c r="X9">
        <f t="shared" si="0"/>
        <v>0</v>
      </c>
      <c r="Y9">
        <f t="shared" si="0"/>
        <v>0</v>
      </c>
      <c r="Z9">
        <f t="shared" si="0"/>
        <v>0</v>
      </c>
      <c r="AA9">
        <f t="shared" si="0"/>
        <v>0</v>
      </c>
      <c r="AB9">
        <f t="shared" si="0"/>
        <v>0</v>
      </c>
      <c r="AC9">
        <f t="shared" si="0"/>
        <v>0</v>
      </c>
      <c r="AD9">
        <f t="shared" si="0"/>
        <v>0</v>
      </c>
      <c r="AE9">
        <f t="shared" si="0"/>
        <v>0</v>
      </c>
      <c r="AF9">
        <f t="shared" si="0"/>
        <v>0</v>
      </c>
      <c r="AG9">
        <f t="shared" si="0"/>
        <v>0</v>
      </c>
      <c r="AH9">
        <f t="shared" si="0"/>
        <v>0</v>
      </c>
      <c r="AI9">
        <f t="shared" si="0"/>
        <v>0</v>
      </c>
      <c r="AJ9">
        <f t="shared" si="0"/>
        <v>0</v>
      </c>
      <c r="AK9">
        <f t="shared" si="0"/>
        <v>0</v>
      </c>
      <c r="AL9">
        <f t="shared" si="0"/>
        <v>0</v>
      </c>
      <c r="AM9">
        <f t="shared" si="0"/>
        <v>0</v>
      </c>
      <c r="AN9">
        <f t="shared" si="0"/>
        <v>0</v>
      </c>
      <c r="AO9">
        <f t="shared" si="0"/>
        <v>0</v>
      </c>
      <c r="AP9">
        <f t="shared" si="0"/>
        <v>0</v>
      </c>
      <c r="AQ9">
        <f t="shared" si="0"/>
        <v>0</v>
      </c>
      <c r="AR9">
        <f t="shared" si="0"/>
        <v>0</v>
      </c>
      <c r="AS9">
        <f t="shared" si="0"/>
        <v>0</v>
      </c>
      <c r="AT9">
        <f t="shared" si="0"/>
        <v>0</v>
      </c>
      <c r="AU9">
        <f t="shared" si="0"/>
        <v>0</v>
      </c>
      <c r="AV9">
        <f t="shared" si="0"/>
        <v>0</v>
      </c>
      <c r="AW9">
        <f t="shared" si="0"/>
        <v>0</v>
      </c>
      <c r="AX9">
        <f t="shared" si="0"/>
        <v>0</v>
      </c>
      <c r="AY9">
        <f t="shared" si="0"/>
        <v>0</v>
      </c>
      <c r="AZ9">
        <f t="shared" si="0"/>
        <v>0</v>
      </c>
    </row>
    <row r="10" spans="1:52" x14ac:dyDescent="0.35">
      <c r="B10" s="6" t="s">
        <v>174</v>
      </c>
      <c r="C10">
        <f>SUM(C11:C57)</f>
        <v>0</v>
      </c>
      <c r="D10">
        <f t="shared" ref="D10:AZ10" si="1">SUM(D11:D57)</f>
        <v>0</v>
      </c>
      <c r="E10">
        <f t="shared" si="1"/>
        <v>0</v>
      </c>
      <c r="F10">
        <f t="shared" si="1"/>
        <v>0</v>
      </c>
      <c r="G10">
        <f t="shared" si="1"/>
        <v>0</v>
      </c>
      <c r="H10">
        <f t="shared" si="1"/>
        <v>0</v>
      </c>
      <c r="I10">
        <f t="shared" si="1"/>
        <v>0</v>
      </c>
      <c r="J10">
        <f t="shared" si="1"/>
        <v>0</v>
      </c>
      <c r="K10">
        <f t="shared" si="1"/>
        <v>0</v>
      </c>
      <c r="L10">
        <f t="shared" si="1"/>
        <v>0</v>
      </c>
      <c r="M10">
        <f t="shared" si="1"/>
        <v>0</v>
      </c>
      <c r="N10">
        <f t="shared" si="1"/>
        <v>0</v>
      </c>
      <c r="O10">
        <f t="shared" si="1"/>
        <v>0</v>
      </c>
      <c r="P10">
        <f t="shared" si="1"/>
        <v>0</v>
      </c>
      <c r="Q10">
        <f t="shared" si="1"/>
        <v>0</v>
      </c>
      <c r="R10">
        <f t="shared" si="1"/>
        <v>0</v>
      </c>
      <c r="S10">
        <f t="shared" si="1"/>
        <v>0</v>
      </c>
      <c r="T10">
        <f t="shared" si="1"/>
        <v>0</v>
      </c>
      <c r="U10">
        <f t="shared" si="1"/>
        <v>0</v>
      </c>
      <c r="V10">
        <f t="shared" si="1"/>
        <v>0</v>
      </c>
      <c r="W10">
        <f t="shared" si="1"/>
        <v>0</v>
      </c>
      <c r="X10">
        <f t="shared" si="1"/>
        <v>0</v>
      </c>
      <c r="Y10">
        <f t="shared" si="1"/>
        <v>0</v>
      </c>
      <c r="Z10">
        <f t="shared" si="1"/>
        <v>0</v>
      </c>
      <c r="AA10">
        <f t="shared" si="1"/>
        <v>0</v>
      </c>
      <c r="AB10">
        <f t="shared" si="1"/>
        <v>0</v>
      </c>
      <c r="AC10">
        <f t="shared" si="1"/>
        <v>0</v>
      </c>
      <c r="AD10">
        <f t="shared" si="1"/>
        <v>0</v>
      </c>
      <c r="AE10">
        <f t="shared" si="1"/>
        <v>0</v>
      </c>
      <c r="AF10">
        <f t="shared" si="1"/>
        <v>0</v>
      </c>
      <c r="AG10">
        <f t="shared" si="1"/>
        <v>0</v>
      </c>
      <c r="AH10">
        <f t="shared" si="1"/>
        <v>0</v>
      </c>
      <c r="AI10">
        <f t="shared" si="1"/>
        <v>0</v>
      </c>
      <c r="AJ10">
        <f t="shared" si="1"/>
        <v>0</v>
      </c>
      <c r="AK10">
        <f t="shared" si="1"/>
        <v>0</v>
      </c>
      <c r="AL10">
        <f t="shared" si="1"/>
        <v>0</v>
      </c>
      <c r="AM10">
        <f t="shared" si="1"/>
        <v>0</v>
      </c>
      <c r="AN10">
        <f t="shared" si="1"/>
        <v>0</v>
      </c>
      <c r="AO10">
        <f t="shared" si="1"/>
        <v>0</v>
      </c>
      <c r="AP10">
        <f t="shared" si="1"/>
        <v>0</v>
      </c>
      <c r="AQ10">
        <f t="shared" si="1"/>
        <v>0</v>
      </c>
      <c r="AR10">
        <f t="shared" si="1"/>
        <v>0</v>
      </c>
      <c r="AS10">
        <f t="shared" si="1"/>
        <v>0</v>
      </c>
      <c r="AT10">
        <f t="shared" si="1"/>
        <v>0</v>
      </c>
      <c r="AU10">
        <f t="shared" si="1"/>
        <v>0</v>
      </c>
      <c r="AV10">
        <f t="shared" si="1"/>
        <v>0</v>
      </c>
      <c r="AW10">
        <f t="shared" si="1"/>
        <v>0</v>
      </c>
      <c r="AX10">
        <f t="shared" si="1"/>
        <v>0</v>
      </c>
      <c r="AY10">
        <f t="shared" si="1"/>
        <v>0</v>
      </c>
      <c r="AZ10">
        <f t="shared" si="1"/>
        <v>0</v>
      </c>
    </row>
    <row r="11" spans="1:52" x14ac:dyDescent="0.35">
      <c r="B11" s="6" t="str">
        <f>'Ingredient comparator'!B5</f>
        <v>Wood-based 1</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row>
    <row r="12" spans="1:52" x14ac:dyDescent="0.35">
      <c r="B12" s="6" t="str">
        <f>'Ingredient comparator'!B6</f>
        <v>Wood-based 2</v>
      </c>
      <c r="C12" s="7"/>
      <c r="D12" s="24"/>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row>
    <row r="13" spans="1:52" x14ac:dyDescent="0.35">
      <c r="B13" s="6" t="str">
        <f>'Ingredient comparator'!B7</f>
        <v>Wood-based 3</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row>
    <row r="14" spans="1:52" x14ac:dyDescent="0.35">
      <c r="B14" s="6" t="str">
        <f>'Ingredient comparator'!B8</f>
        <v>Wood-based 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row>
    <row r="15" spans="1:52" x14ac:dyDescent="0.35">
      <c r="B15" s="6" t="str">
        <f>'Ingredient comparator'!B9</f>
        <v>Wood-based 5</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row>
    <row r="16" spans="1:52" x14ac:dyDescent="0.35">
      <c r="B16" s="6" t="str">
        <f>'Ingredient comparator'!B10</f>
        <v>Wood-based 6</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row>
    <row r="17" spans="2:52" x14ac:dyDescent="0.35">
      <c r="B17" s="6" t="str">
        <f>'Ingredient comparator'!B11</f>
        <v>Wood-based 7</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row>
    <row r="18" spans="2:52" x14ac:dyDescent="0.35">
      <c r="B18" s="6" t="str">
        <f>'Ingredient comparator'!B12</f>
        <v>Wood-based 8</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row>
    <row r="19" spans="2:52" x14ac:dyDescent="0.35">
      <c r="B19" s="6" t="str">
        <f>'Ingredient comparator'!B13</f>
        <v>Wood-based 9</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row>
    <row r="20" spans="2:52" x14ac:dyDescent="0.35">
      <c r="B20" s="6" t="str">
        <f>'Ingredient comparator'!B14</f>
        <v>Wood-based 10</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row>
    <row r="21" spans="2:52" x14ac:dyDescent="0.35">
      <c r="B21" s="6" t="str">
        <f>'Ingredient comparator'!B15</f>
        <v>Recycled 1</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row>
    <row r="22" spans="2:52" x14ac:dyDescent="0.35">
      <c r="B22" s="6" t="str">
        <f>'Ingredient comparator'!B16</f>
        <v>Recycled 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row>
    <row r="23" spans="2:52" x14ac:dyDescent="0.35">
      <c r="B23" s="6" t="str">
        <f>'Ingredient comparator'!B17</f>
        <v>Recycled 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row>
    <row r="24" spans="2:52" x14ac:dyDescent="0.35">
      <c r="B24" s="6" t="str">
        <f>'Ingredient comparator'!B18</f>
        <v>Recycled 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row>
    <row r="25" spans="2:52" x14ac:dyDescent="0.35">
      <c r="B25" s="6" t="str">
        <f>'Ingredient comparator'!B19</f>
        <v>Recycled 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row>
    <row r="26" spans="2:52" x14ac:dyDescent="0.35">
      <c r="B26" s="6" t="str">
        <f>'Ingredient comparator'!B20</f>
        <v>Recycled 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row>
    <row r="27" spans="2:52" x14ac:dyDescent="0.35">
      <c r="B27" s="6" t="str">
        <f>'Ingredient comparator'!B21</f>
        <v>Recycled 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row>
    <row r="28" spans="2:52" x14ac:dyDescent="0.35">
      <c r="B28" s="6" t="str">
        <f>'Ingredient comparator'!B22</f>
        <v>Coir 1</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row>
    <row r="29" spans="2:52" x14ac:dyDescent="0.35">
      <c r="B29" s="6" t="str">
        <f>'Ingredient comparator'!B23</f>
        <v>Coir 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row>
    <row r="30" spans="2:52" x14ac:dyDescent="0.35">
      <c r="B30" s="6" t="str">
        <f>'Ingredient comparator'!B24</f>
        <v>Coir 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row>
    <row r="31" spans="2:52" x14ac:dyDescent="0.35">
      <c r="B31" s="6" t="str">
        <f>'Ingredient comparator'!B25</f>
        <v>Coir 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row>
    <row r="32" spans="2:52" x14ac:dyDescent="0.35">
      <c r="B32" s="6" t="str">
        <f>'Ingredient comparator'!B26</f>
        <v>Coir 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row>
    <row r="33" spans="2:52" x14ac:dyDescent="0.35">
      <c r="B33" s="6" t="str">
        <f>'Ingredient comparator'!B27</f>
        <v>Peat 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row>
    <row r="34" spans="2:52" x14ac:dyDescent="0.35">
      <c r="B34" s="6" t="str">
        <f>'Ingredient comparator'!B28</f>
        <v>Peat 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row>
    <row r="35" spans="2:52" x14ac:dyDescent="0.35">
      <c r="B35" s="6" t="str">
        <f>'Ingredient comparator'!B29</f>
        <v>Peat 3</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row>
    <row r="36" spans="2:52" x14ac:dyDescent="0.35">
      <c r="B36" s="6" t="str">
        <f>'Ingredient comparator'!B30</f>
        <v>Mineral 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row>
    <row r="37" spans="2:52" x14ac:dyDescent="0.35">
      <c r="B37" s="6" t="str">
        <f>'Ingredient comparator'!B31</f>
        <v>Mineral 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row>
    <row r="38" spans="2:52" x14ac:dyDescent="0.35">
      <c r="B38" s="6" t="str">
        <f>'Ingredient comparator'!B32</f>
        <v>Mineral 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row>
    <row r="39" spans="2:52" x14ac:dyDescent="0.35">
      <c r="B39" s="6" t="str">
        <f>'Ingredient comparator'!B33</f>
        <v>Mineral 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row>
    <row r="40" spans="2:52" x14ac:dyDescent="0.35">
      <c r="B40" s="6" t="str">
        <f>'Ingredient comparator'!B34</f>
        <v>Mineral 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row>
    <row r="41" spans="2:52" x14ac:dyDescent="0.35">
      <c r="B41" s="6" t="str">
        <f>'Ingredient comparator'!B35</f>
        <v>Mineral 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row>
    <row r="42" spans="2:52" x14ac:dyDescent="0.35">
      <c r="B42" s="6" t="str">
        <f>'Ingredient comparator'!B36</f>
        <v>Mineral 7</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row>
    <row r="43" spans="2:52" x14ac:dyDescent="0.35">
      <c r="B43" s="6" t="str">
        <f>'Ingredient comparator'!B37</f>
        <v>Mineral 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row>
    <row r="44" spans="2:52" x14ac:dyDescent="0.35">
      <c r="B44" s="6" t="str">
        <f>'Ingredient comparator'!B38</f>
        <v>AgCrops 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row>
    <row r="45" spans="2:52" x14ac:dyDescent="0.35">
      <c r="B45" s="6" t="str">
        <f>'Ingredient comparator'!B39</f>
        <v>AgCrops 2</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row>
    <row r="46" spans="2:52" x14ac:dyDescent="0.35">
      <c r="B46" s="6" t="str">
        <f>'Ingredient comparator'!B40</f>
        <v>AgCrops 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row>
    <row r="47" spans="2:52" x14ac:dyDescent="0.35">
      <c r="B47" s="6" t="str">
        <f>'Ingredient comparator'!B41</f>
        <v>AgCrops 4</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row>
    <row r="48" spans="2:52" x14ac:dyDescent="0.35">
      <c r="B48" s="6" t="str">
        <f>'Ingredient comparator'!B42</f>
        <v>AgCrops 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row>
    <row r="49" spans="1:52" x14ac:dyDescent="0.35">
      <c r="B49" s="6" t="str">
        <f>'Ingredient comparator'!B43</f>
        <v>Bracken 1</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row>
    <row r="50" spans="1:52" x14ac:dyDescent="0.35">
      <c r="B50" s="6" t="str">
        <f>'Ingredient comparator'!B44</f>
        <v>Cork 1</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row>
    <row r="51" spans="1:52" x14ac:dyDescent="0.35">
      <c r="B51" s="6" t="str">
        <f>'Ingredient comparator'!B45</f>
        <v>Wool 1</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row>
    <row r="52" spans="1:52" x14ac:dyDescent="0.35">
      <c r="B52" s="6" t="str">
        <f>'Ingredient comparator'!B46</f>
        <v>Loam 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row>
    <row r="53" spans="1:52" x14ac:dyDescent="0.35">
      <c r="B53" s="6" t="str">
        <f>'Ingredient comparator'!B47</f>
        <v>Any 1</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row>
    <row r="54" spans="1:52" x14ac:dyDescent="0.35">
      <c r="B54" s="6" t="str">
        <f>'Ingredient comparator'!B48</f>
        <v>Any 2</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row>
    <row r="55" spans="1:52" x14ac:dyDescent="0.35">
      <c r="B55" s="6" t="str">
        <f>'Ingredient comparator'!B49</f>
        <v>Any 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row>
    <row r="56" spans="1:52" x14ac:dyDescent="0.35">
      <c r="B56" s="6" t="str">
        <f>'Ingredient comparator'!B50</f>
        <v>Any 4</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row>
    <row r="57" spans="1:52" x14ac:dyDescent="0.35">
      <c r="B57" s="6" t="str">
        <f>'Ingredient comparator'!B51</f>
        <v>Any 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row>
    <row r="60" spans="1:52" ht="22.5" customHeight="1" thickBot="1" x14ac:dyDescent="0.4">
      <c r="A60" s="5" t="s">
        <v>175</v>
      </c>
    </row>
    <row r="61" spans="1:52" ht="2" customHeight="1" x14ac:dyDescent="0.35">
      <c r="B61" s="6" t="str">
        <f t="shared" ref="B61:B102" si="2">B11</f>
        <v>Wood-based 1</v>
      </c>
      <c r="C61" t="e">
        <f>(C11/100)*'Ingredient comparator'!$J5</f>
        <v>#N/A</v>
      </c>
      <c r="D61" t="e">
        <f>(D11/100)*'Ingredient comparator'!$J5</f>
        <v>#N/A</v>
      </c>
      <c r="E61" t="e">
        <f>(E11/100)*'Ingredient comparator'!$J5</f>
        <v>#N/A</v>
      </c>
      <c r="F61" t="e">
        <f>(F11/100)*'Ingredient comparator'!$J5</f>
        <v>#N/A</v>
      </c>
      <c r="G61" t="e">
        <f>(G11/100)*'Ingredient comparator'!$J5</f>
        <v>#N/A</v>
      </c>
      <c r="H61" t="e">
        <f>(H11/100)*'Ingredient comparator'!$J5</f>
        <v>#N/A</v>
      </c>
      <c r="I61" t="e">
        <f>(I11/100)*'Ingredient comparator'!$J5</f>
        <v>#N/A</v>
      </c>
      <c r="J61" t="e">
        <f>(J11/100)*'Ingredient comparator'!$J5</f>
        <v>#N/A</v>
      </c>
      <c r="K61" t="e">
        <f>(K11/100)*'Ingredient comparator'!$J5</f>
        <v>#N/A</v>
      </c>
      <c r="L61" t="e">
        <f>(L11/100)*'Ingredient comparator'!$J5</f>
        <v>#N/A</v>
      </c>
      <c r="M61" t="e">
        <f>(M11/100)*'Ingredient comparator'!$J5</f>
        <v>#N/A</v>
      </c>
      <c r="N61" t="e">
        <f>(N11/100)*'Ingredient comparator'!$J5</f>
        <v>#N/A</v>
      </c>
      <c r="O61" t="e">
        <f>(O11/100)*'Ingredient comparator'!$J5</f>
        <v>#N/A</v>
      </c>
      <c r="P61" t="e">
        <f>(P11/100)*'Ingredient comparator'!$J5</f>
        <v>#N/A</v>
      </c>
      <c r="Q61" t="e">
        <f>(Q11/100)*'Ingredient comparator'!$J5</f>
        <v>#N/A</v>
      </c>
      <c r="R61" t="e">
        <f>(R11/100)*'Ingredient comparator'!$J5</f>
        <v>#N/A</v>
      </c>
      <c r="S61" t="e">
        <f>(S11/100)*'Ingredient comparator'!$J5</f>
        <v>#N/A</v>
      </c>
      <c r="T61" t="e">
        <f>(T11/100)*'Ingredient comparator'!$J5</f>
        <v>#N/A</v>
      </c>
      <c r="U61" t="e">
        <f>(U11/100)*'Ingredient comparator'!$J5</f>
        <v>#N/A</v>
      </c>
      <c r="V61" t="e">
        <f>(V11/100)*'Ingredient comparator'!$J5</f>
        <v>#N/A</v>
      </c>
      <c r="W61" t="e">
        <f>(W11/100)*'Ingredient comparator'!$J5</f>
        <v>#N/A</v>
      </c>
      <c r="X61" t="e">
        <f>(X11/100)*'Ingredient comparator'!$J5</f>
        <v>#N/A</v>
      </c>
      <c r="Y61" t="e">
        <f>(Y11/100)*'Ingredient comparator'!$J5</f>
        <v>#N/A</v>
      </c>
      <c r="Z61" t="e">
        <f>(Z11/100)*'Ingredient comparator'!$J5</f>
        <v>#N/A</v>
      </c>
      <c r="AA61" t="e">
        <f>(AA11/100)*'Ingredient comparator'!$J5</f>
        <v>#N/A</v>
      </c>
      <c r="AB61" t="e">
        <f>(AB11/100)*'Ingredient comparator'!$J5</f>
        <v>#N/A</v>
      </c>
      <c r="AC61" t="e">
        <f>(AC11/100)*'Ingredient comparator'!$J5</f>
        <v>#N/A</v>
      </c>
      <c r="AD61" t="e">
        <f>(AD11/100)*'Ingredient comparator'!$J5</f>
        <v>#N/A</v>
      </c>
      <c r="AE61" t="e">
        <f>(AE11/100)*'Ingredient comparator'!$J5</f>
        <v>#N/A</v>
      </c>
      <c r="AF61" t="e">
        <f>(AF11/100)*'Ingredient comparator'!$J5</f>
        <v>#N/A</v>
      </c>
      <c r="AG61" t="e">
        <f>(AG11/100)*'Ingredient comparator'!$J5</f>
        <v>#N/A</v>
      </c>
      <c r="AH61" t="e">
        <f>(AH11/100)*'Ingredient comparator'!$J5</f>
        <v>#N/A</v>
      </c>
      <c r="AI61" t="e">
        <f>(AI11/100)*'Ingredient comparator'!$J5</f>
        <v>#N/A</v>
      </c>
      <c r="AJ61" t="e">
        <f>(AJ11/100)*'Ingredient comparator'!$J5</f>
        <v>#N/A</v>
      </c>
      <c r="AK61" t="e">
        <f>(AK11/100)*'Ingredient comparator'!$J5</f>
        <v>#N/A</v>
      </c>
      <c r="AL61" t="e">
        <f>(AL11/100)*'Ingredient comparator'!$J5</f>
        <v>#N/A</v>
      </c>
      <c r="AM61" t="e">
        <f>(AM11/100)*'Ingredient comparator'!$J5</f>
        <v>#N/A</v>
      </c>
      <c r="AN61" t="e">
        <f>(AN11/100)*'Ingredient comparator'!$J5</f>
        <v>#N/A</v>
      </c>
      <c r="AO61" t="e">
        <f>(AO11/100)*'Ingredient comparator'!$J5</f>
        <v>#N/A</v>
      </c>
      <c r="AP61" t="e">
        <f>(AP11/100)*'Ingredient comparator'!$J5</f>
        <v>#N/A</v>
      </c>
      <c r="AQ61" t="e">
        <f>(AQ11/100)*'Ingredient comparator'!$J5</f>
        <v>#N/A</v>
      </c>
      <c r="AR61" t="e">
        <f>(AR11/100)*'Ingredient comparator'!$J5</f>
        <v>#N/A</v>
      </c>
      <c r="AS61" t="e">
        <f>(AS11/100)*'Ingredient comparator'!$J5</f>
        <v>#N/A</v>
      </c>
      <c r="AT61" t="e">
        <f>(AT11/100)*'Ingredient comparator'!$J5</f>
        <v>#N/A</v>
      </c>
      <c r="AU61" t="e">
        <f>(AU11/100)*'Ingredient comparator'!$J5</f>
        <v>#N/A</v>
      </c>
      <c r="AV61" t="e">
        <f>(AV11/100)*'Ingredient comparator'!$J5</f>
        <v>#N/A</v>
      </c>
      <c r="AW61" t="e">
        <f>(AW11/100)*'Ingredient comparator'!$J5</f>
        <v>#N/A</v>
      </c>
      <c r="AX61" t="e">
        <f>(AX11/100)*'Ingredient comparator'!$J5</f>
        <v>#N/A</v>
      </c>
      <c r="AY61" t="e">
        <f>(AY11/100)*'Ingredient comparator'!$J5</f>
        <v>#N/A</v>
      </c>
      <c r="AZ61" t="e">
        <f>(AZ11/100)*'Ingredient comparator'!$J5</f>
        <v>#N/A</v>
      </c>
    </row>
    <row r="62" spans="1:52" ht="2" customHeight="1" x14ac:dyDescent="0.35">
      <c r="B62" s="6" t="str">
        <f t="shared" si="2"/>
        <v>Wood-based 2</v>
      </c>
      <c r="C62" t="e">
        <f>(C12/100)*'Ingredient comparator'!J6</f>
        <v>#N/A</v>
      </c>
      <c r="D62" t="e">
        <f>(D12/100)*'Ingredient comparator'!$J6</f>
        <v>#N/A</v>
      </c>
      <c r="E62" t="e">
        <f>(E12/100)*'Ingredient comparator'!$J6</f>
        <v>#N/A</v>
      </c>
      <c r="F62" t="e">
        <f>(F12/100)*'Ingredient comparator'!$J6</f>
        <v>#N/A</v>
      </c>
      <c r="G62" t="e">
        <f>(G12/100)*'Ingredient comparator'!$J6</f>
        <v>#N/A</v>
      </c>
      <c r="H62" t="e">
        <f>(H12/100)*'Ingredient comparator'!$J6</f>
        <v>#N/A</v>
      </c>
      <c r="I62" t="e">
        <f>(I12/100)*'Ingredient comparator'!$J6</f>
        <v>#N/A</v>
      </c>
      <c r="J62" t="e">
        <f>(J12/100)*'Ingredient comparator'!$J6</f>
        <v>#N/A</v>
      </c>
      <c r="K62" t="e">
        <f>(K12/100)*'Ingredient comparator'!$J6</f>
        <v>#N/A</v>
      </c>
      <c r="L62" t="e">
        <f>(L12/100)*'Ingredient comparator'!$J6</f>
        <v>#N/A</v>
      </c>
      <c r="M62" t="e">
        <f>(M12/100)*'Ingredient comparator'!$J6</f>
        <v>#N/A</v>
      </c>
      <c r="N62" t="e">
        <f>(N12/100)*'Ingredient comparator'!$J6</f>
        <v>#N/A</v>
      </c>
      <c r="O62" t="e">
        <f>(O12/100)*'Ingredient comparator'!$J6</f>
        <v>#N/A</v>
      </c>
      <c r="P62" t="e">
        <f>(P12/100)*'Ingredient comparator'!$J6</f>
        <v>#N/A</v>
      </c>
      <c r="Q62" t="e">
        <f>(Q12/100)*'Ingredient comparator'!$J6</f>
        <v>#N/A</v>
      </c>
      <c r="R62" t="e">
        <f>(R12/100)*'Ingredient comparator'!$J6</f>
        <v>#N/A</v>
      </c>
      <c r="S62" t="e">
        <f>(S12/100)*'Ingredient comparator'!$J6</f>
        <v>#N/A</v>
      </c>
      <c r="T62" t="e">
        <f>(T12/100)*'Ingredient comparator'!$J6</f>
        <v>#N/A</v>
      </c>
      <c r="U62" t="e">
        <f>(U12/100)*'Ingredient comparator'!$J6</f>
        <v>#N/A</v>
      </c>
      <c r="V62" t="e">
        <f>(V12/100)*'Ingredient comparator'!$J6</f>
        <v>#N/A</v>
      </c>
      <c r="W62" t="e">
        <f>(W12/100)*'Ingredient comparator'!$J6</f>
        <v>#N/A</v>
      </c>
      <c r="X62" t="e">
        <f>(X12/100)*'Ingredient comparator'!$J6</f>
        <v>#N/A</v>
      </c>
      <c r="Y62" t="e">
        <f>(Y12/100)*'Ingredient comparator'!$J6</f>
        <v>#N/A</v>
      </c>
      <c r="Z62" t="e">
        <f>(Z12/100)*'Ingredient comparator'!$J6</f>
        <v>#N/A</v>
      </c>
      <c r="AA62" t="e">
        <f>(AA12/100)*'Ingredient comparator'!$J6</f>
        <v>#N/A</v>
      </c>
      <c r="AB62" t="e">
        <f>(AB12/100)*'Ingredient comparator'!$J6</f>
        <v>#N/A</v>
      </c>
      <c r="AC62" t="e">
        <f>(AC12/100)*'Ingredient comparator'!$J6</f>
        <v>#N/A</v>
      </c>
      <c r="AD62" t="e">
        <f>(AD12/100)*'Ingredient comparator'!$J6</f>
        <v>#N/A</v>
      </c>
      <c r="AE62" t="e">
        <f>(AE12/100)*'Ingredient comparator'!$J6</f>
        <v>#N/A</v>
      </c>
      <c r="AF62" t="e">
        <f>(AF12/100)*'Ingredient comparator'!$J6</f>
        <v>#N/A</v>
      </c>
      <c r="AG62" t="e">
        <f>(AG12/100)*'Ingredient comparator'!$J6</f>
        <v>#N/A</v>
      </c>
      <c r="AH62" t="e">
        <f>(AH12/100)*'Ingredient comparator'!$J6</f>
        <v>#N/A</v>
      </c>
      <c r="AI62" t="e">
        <f>(AI12/100)*'Ingredient comparator'!$J6</f>
        <v>#N/A</v>
      </c>
      <c r="AJ62" t="e">
        <f>(AJ12/100)*'Ingredient comparator'!$J6</f>
        <v>#N/A</v>
      </c>
      <c r="AK62" t="e">
        <f>(AK12/100)*'Ingredient comparator'!$J6</f>
        <v>#N/A</v>
      </c>
      <c r="AL62" t="e">
        <f>(AL12/100)*'Ingredient comparator'!$J6</f>
        <v>#N/A</v>
      </c>
      <c r="AM62" t="e">
        <f>(AM12/100)*'Ingredient comparator'!$J6</f>
        <v>#N/A</v>
      </c>
      <c r="AN62" t="e">
        <f>(AN12/100)*'Ingredient comparator'!$J6</f>
        <v>#N/A</v>
      </c>
      <c r="AO62" t="e">
        <f>(AO12/100)*'Ingredient comparator'!$J6</f>
        <v>#N/A</v>
      </c>
      <c r="AP62" t="e">
        <f>(AP12/100)*'Ingredient comparator'!$J6</f>
        <v>#N/A</v>
      </c>
      <c r="AQ62" t="e">
        <f>(AQ12/100)*'Ingredient comparator'!$J6</f>
        <v>#N/A</v>
      </c>
      <c r="AR62" t="e">
        <f>(AR12/100)*'Ingredient comparator'!$J6</f>
        <v>#N/A</v>
      </c>
      <c r="AS62" t="e">
        <f>(AS12/100)*'Ingredient comparator'!$J6</f>
        <v>#N/A</v>
      </c>
      <c r="AT62" t="e">
        <f>(AT12/100)*'Ingredient comparator'!$J6</f>
        <v>#N/A</v>
      </c>
      <c r="AU62" t="e">
        <f>(AU12/100)*'Ingredient comparator'!$J6</f>
        <v>#N/A</v>
      </c>
      <c r="AV62" t="e">
        <f>(AV12/100)*'Ingredient comparator'!$J6</f>
        <v>#N/A</v>
      </c>
      <c r="AW62" t="e">
        <f>(AW12/100)*'Ingredient comparator'!$J6</f>
        <v>#N/A</v>
      </c>
      <c r="AX62" t="e">
        <f>(AX12/100)*'Ingredient comparator'!$J6</f>
        <v>#N/A</v>
      </c>
      <c r="AY62" t="e">
        <f>(AY12/100)*'Ingredient comparator'!$J6</f>
        <v>#N/A</v>
      </c>
      <c r="AZ62" t="e">
        <f>(AZ12/100)*'Ingredient comparator'!$J6</f>
        <v>#N/A</v>
      </c>
    </row>
    <row r="63" spans="1:52" ht="2" customHeight="1" x14ac:dyDescent="0.35">
      <c r="B63" s="6" t="str">
        <f t="shared" si="2"/>
        <v>Wood-based 3</v>
      </c>
      <c r="C63" t="e">
        <f>(C13/100)*'Ingredient comparator'!J7</f>
        <v>#N/A</v>
      </c>
      <c r="D63" t="e">
        <f>(D13/100)*'Ingredient comparator'!$J7</f>
        <v>#N/A</v>
      </c>
      <c r="E63" t="e">
        <f>(E13/100)*'Ingredient comparator'!$J7</f>
        <v>#N/A</v>
      </c>
      <c r="F63" t="e">
        <f>(F13/100)*'Ingredient comparator'!$J7</f>
        <v>#N/A</v>
      </c>
      <c r="G63" t="e">
        <f>(G13/100)*'Ingredient comparator'!$J7</f>
        <v>#N/A</v>
      </c>
      <c r="H63" t="e">
        <f>(H13/100)*'Ingredient comparator'!$J7</f>
        <v>#N/A</v>
      </c>
      <c r="I63" t="e">
        <f>(I13/100)*'Ingredient comparator'!$J7</f>
        <v>#N/A</v>
      </c>
      <c r="J63" t="e">
        <f>(J13/100)*'Ingredient comparator'!$J7</f>
        <v>#N/A</v>
      </c>
      <c r="K63" t="e">
        <f>(K13/100)*'Ingredient comparator'!$J7</f>
        <v>#N/A</v>
      </c>
      <c r="L63" t="e">
        <f>(L13/100)*'Ingredient comparator'!$J7</f>
        <v>#N/A</v>
      </c>
      <c r="M63" t="e">
        <f>(M13/100)*'Ingredient comparator'!$J7</f>
        <v>#N/A</v>
      </c>
      <c r="N63" t="e">
        <f>(N13/100)*'Ingredient comparator'!$J7</f>
        <v>#N/A</v>
      </c>
      <c r="O63" t="e">
        <f>(O13/100)*'Ingredient comparator'!$J7</f>
        <v>#N/A</v>
      </c>
      <c r="P63" t="e">
        <f>(P13/100)*'Ingredient comparator'!$J7</f>
        <v>#N/A</v>
      </c>
      <c r="Q63" t="e">
        <f>(Q13/100)*'Ingredient comparator'!$J7</f>
        <v>#N/A</v>
      </c>
      <c r="R63" t="e">
        <f>(R13/100)*'Ingredient comparator'!$J7</f>
        <v>#N/A</v>
      </c>
      <c r="S63" t="e">
        <f>(S13/100)*'Ingredient comparator'!$J7</f>
        <v>#N/A</v>
      </c>
      <c r="T63" t="e">
        <f>(T13/100)*'Ingredient comparator'!$J7</f>
        <v>#N/A</v>
      </c>
      <c r="U63" t="e">
        <f>(U13/100)*'Ingredient comparator'!$J7</f>
        <v>#N/A</v>
      </c>
      <c r="V63" t="e">
        <f>(V13/100)*'Ingredient comparator'!$J7</f>
        <v>#N/A</v>
      </c>
      <c r="W63" t="e">
        <f>(W13/100)*'Ingredient comparator'!$J7</f>
        <v>#N/A</v>
      </c>
      <c r="X63" t="e">
        <f>(X13/100)*'Ingredient comparator'!$J7</f>
        <v>#N/A</v>
      </c>
      <c r="Y63" t="e">
        <f>(Y13/100)*'Ingredient comparator'!$J7</f>
        <v>#N/A</v>
      </c>
      <c r="Z63" t="e">
        <f>(Z13/100)*'Ingredient comparator'!$J7</f>
        <v>#N/A</v>
      </c>
      <c r="AA63" t="e">
        <f>(AA13/100)*'Ingredient comparator'!$J7</f>
        <v>#N/A</v>
      </c>
      <c r="AB63" t="e">
        <f>(AB13/100)*'Ingredient comparator'!$J7</f>
        <v>#N/A</v>
      </c>
      <c r="AC63" t="e">
        <f>(AC13/100)*'Ingredient comparator'!$J7</f>
        <v>#N/A</v>
      </c>
      <c r="AD63" t="e">
        <f>(AD13/100)*'Ingredient comparator'!$J7</f>
        <v>#N/A</v>
      </c>
      <c r="AE63" t="e">
        <f>(AE13/100)*'Ingredient comparator'!$J7</f>
        <v>#N/A</v>
      </c>
      <c r="AF63" t="e">
        <f>(AF13/100)*'Ingredient comparator'!$J7</f>
        <v>#N/A</v>
      </c>
      <c r="AG63" t="e">
        <f>(AG13/100)*'Ingredient comparator'!$J7</f>
        <v>#N/A</v>
      </c>
      <c r="AH63" t="e">
        <f>(AH13/100)*'Ingredient comparator'!$J7</f>
        <v>#N/A</v>
      </c>
      <c r="AI63" t="e">
        <f>(AI13/100)*'Ingredient comparator'!$J7</f>
        <v>#N/A</v>
      </c>
      <c r="AJ63" t="e">
        <f>(AJ13/100)*'Ingredient comparator'!$J7</f>
        <v>#N/A</v>
      </c>
      <c r="AK63" t="e">
        <f>(AK13/100)*'Ingredient comparator'!$J7</f>
        <v>#N/A</v>
      </c>
      <c r="AL63" t="e">
        <f>(AL13/100)*'Ingredient comparator'!$J7</f>
        <v>#N/A</v>
      </c>
      <c r="AM63" t="e">
        <f>(AM13/100)*'Ingredient comparator'!$J7</f>
        <v>#N/A</v>
      </c>
      <c r="AN63" t="e">
        <f>(AN13/100)*'Ingredient comparator'!$J7</f>
        <v>#N/A</v>
      </c>
      <c r="AO63" t="e">
        <f>(AO13/100)*'Ingredient comparator'!$J7</f>
        <v>#N/A</v>
      </c>
      <c r="AP63" t="e">
        <f>(AP13/100)*'Ingredient comparator'!$J7</f>
        <v>#N/A</v>
      </c>
      <c r="AQ63" t="e">
        <f>(AQ13/100)*'Ingredient comparator'!$J7</f>
        <v>#N/A</v>
      </c>
      <c r="AR63" t="e">
        <f>(AR13/100)*'Ingredient comparator'!$J7</f>
        <v>#N/A</v>
      </c>
      <c r="AS63" t="e">
        <f>(AS13/100)*'Ingredient comparator'!$J7</f>
        <v>#N/A</v>
      </c>
      <c r="AT63" t="e">
        <f>(AT13/100)*'Ingredient comparator'!$J7</f>
        <v>#N/A</v>
      </c>
      <c r="AU63" t="e">
        <f>(AU13/100)*'Ingredient comparator'!$J7</f>
        <v>#N/A</v>
      </c>
      <c r="AV63" t="e">
        <f>(AV13/100)*'Ingredient comparator'!$J7</f>
        <v>#N/A</v>
      </c>
      <c r="AW63" t="e">
        <f>(AW13/100)*'Ingredient comparator'!$J7</f>
        <v>#N/A</v>
      </c>
      <c r="AX63" t="e">
        <f>(AX13/100)*'Ingredient comparator'!$J7</f>
        <v>#N/A</v>
      </c>
      <c r="AY63" t="e">
        <f>(AY13/100)*'Ingredient comparator'!$J7</f>
        <v>#N/A</v>
      </c>
      <c r="AZ63" t="e">
        <f>(AZ13/100)*'Ingredient comparator'!$J7</f>
        <v>#N/A</v>
      </c>
    </row>
    <row r="64" spans="1:52" ht="2" customHeight="1" x14ac:dyDescent="0.35">
      <c r="B64" s="6" t="str">
        <f t="shared" si="2"/>
        <v>Wood-based 4</v>
      </c>
      <c r="C64" t="e">
        <f>(C14/100)*'Ingredient comparator'!J8</f>
        <v>#N/A</v>
      </c>
      <c r="D64" t="e">
        <f>(D14/100)*'Ingredient comparator'!$J8</f>
        <v>#N/A</v>
      </c>
      <c r="E64" t="e">
        <f>(E14/100)*'Ingredient comparator'!$J8</f>
        <v>#N/A</v>
      </c>
      <c r="F64" t="e">
        <f>(F14/100)*'Ingredient comparator'!$J8</f>
        <v>#N/A</v>
      </c>
      <c r="G64" t="e">
        <f>(G14/100)*'Ingredient comparator'!$J8</f>
        <v>#N/A</v>
      </c>
      <c r="H64" t="e">
        <f>(H14/100)*'Ingredient comparator'!$J8</f>
        <v>#N/A</v>
      </c>
      <c r="I64" t="e">
        <f>(I14/100)*'Ingredient comparator'!$J8</f>
        <v>#N/A</v>
      </c>
      <c r="J64" t="e">
        <f>(J14/100)*'Ingredient comparator'!$J8</f>
        <v>#N/A</v>
      </c>
      <c r="K64" t="e">
        <f>(K14/100)*'Ingredient comparator'!$J8</f>
        <v>#N/A</v>
      </c>
      <c r="L64" t="e">
        <f>(L14/100)*'Ingredient comparator'!$J8</f>
        <v>#N/A</v>
      </c>
      <c r="M64" t="e">
        <f>(M14/100)*'Ingredient comparator'!$J8</f>
        <v>#N/A</v>
      </c>
      <c r="N64" t="e">
        <f>(N14/100)*'Ingredient comparator'!$J8</f>
        <v>#N/A</v>
      </c>
      <c r="O64" t="e">
        <f>(O14/100)*'Ingredient comparator'!$J8</f>
        <v>#N/A</v>
      </c>
      <c r="P64" t="e">
        <f>(P14/100)*'Ingredient comparator'!$J8</f>
        <v>#N/A</v>
      </c>
      <c r="Q64" t="e">
        <f>(Q14/100)*'Ingredient comparator'!$J8</f>
        <v>#N/A</v>
      </c>
      <c r="R64" t="e">
        <f>(R14/100)*'Ingredient comparator'!$J8</f>
        <v>#N/A</v>
      </c>
      <c r="S64" t="e">
        <f>(S14/100)*'Ingredient comparator'!$J8</f>
        <v>#N/A</v>
      </c>
      <c r="T64" t="e">
        <f>(T14/100)*'Ingredient comparator'!$J8</f>
        <v>#N/A</v>
      </c>
      <c r="U64" t="e">
        <f>(U14/100)*'Ingredient comparator'!$J8</f>
        <v>#N/A</v>
      </c>
      <c r="V64" t="e">
        <f>(V14/100)*'Ingredient comparator'!$J8</f>
        <v>#N/A</v>
      </c>
      <c r="W64" t="e">
        <f>(W14/100)*'Ingredient comparator'!$J8</f>
        <v>#N/A</v>
      </c>
      <c r="X64" t="e">
        <f>(X14/100)*'Ingredient comparator'!$J8</f>
        <v>#N/A</v>
      </c>
      <c r="Y64" t="e">
        <f>(Y14/100)*'Ingredient comparator'!$J8</f>
        <v>#N/A</v>
      </c>
      <c r="Z64" t="e">
        <f>(Z14/100)*'Ingredient comparator'!$J8</f>
        <v>#N/A</v>
      </c>
      <c r="AA64" t="e">
        <f>(AA14/100)*'Ingredient comparator'!$J8</f>
        <v>#N/A</v>
      </c>
      <c r="AB64" t="e">
        <f>(AB14/100)*'Ingredient comparator'!$J8</f>
        <v>#N/A</v>
      </c>
      <c r="AC64" t="e">
        <f>(AC14/100)*'Ingredient comparator'!$J8</f>
        <v>#N/A</v>
      </c>
      <c r="AD64" t="e">
        <f>(AD14/100)*'Ingredient comparator'!$J8</f>
        <v>#N/A</v>
      </c>
      <c r="AE64" t="e">
        <f>(AE14/100)*'Ingredient comparator'!$J8</f>
        <v>#N/A</v>
      </c>
      <c r="AF64" t="e">
        <f>(AF14/100)*'Ingredient comparator'!$J8</f>
        <v>#N/A</v>
      </c>
      <c r="AG64" t="e">
        <f>(AG14/100)*'Ingredient comparator'!$J8</f>
        <v>#N/A</v>
      </c>
      <c r="AH64" t="e">
        <f>(AH14/100)*'Ingredient comparator'!$J8</f>
        <v>#N/A</v>
      </c>
      <c r="AI64" t="e">
        <f>(AI14/100)*'Ingredient comparator'!$J8</f>
        <v>#N/A</v>
      </c>
      <c r="AJ64" t="e">
        <f>(AJ14/100)*'Ingredient comparator'!$J8</f>
        <v>#N/A</v>
      </c>
      <c r="AK64" t="e">
        <f>(AK14/100)*'Ingredient comparator'!$J8</f>
        <v>#N/A</v>
      </c>
      <c r="AL64" t="e">
        <f>(AL14/100)*'Ingredient comparator'!$J8</f>
        <v>#N/A</v>
      </c>
      <c r="AM64" t="e">
        <f>(AM14/100)*'Ingredient comparator'!$J8</f>
        <v>#N/A</v>
      </c>
      <c r="AN64" t="e">
        <f>(AN14/100)*'Ingredient comparator'!$J8</f>
        <v>#N/A</v>
      </c>
      <c r="AO64" t="e">
        <f>(AO14/100)*'Ingredient comparator'!$J8</f>
        <v>#N/A</v>
      </c>
      <c r="AP64" t="e">
        <f>(AP14/100)*'Ingredient comparator'!$J8</f>
        <v>#N/A</v>
      </c>
      <c r="AQ64" t="e">
        <f>(AQ14/100)*'Ingredient comparator'!$J8</f>
        <v>#N/A</v>
      </c>
      <c r="AR64" t="e">
        <f>(AR14/100)*'Ingredient comparator'!$J8</f>
        <v>#N/A</v>
      </c>
      <c r="AS64" t="e">
        <f>(AS14/100)*'Ingredient comparator'!$J8</f>
        <v>#N/A</v>
      </c>
      <c r="AT64" t="e">
        <f>(AT14/100)*'Ingredient comparator'!$J8</f>
        <v>#N/A</v>
      </c>
      <c r="AU64" t="e">
        <f>(AU14/100)*'Ingredient comparator'!$J8</f>
        <v>#N/A</v>
      </c>
      <c r="AV64" t="e">
        <f>(AV14/100)*'Ingredient comparator'!$J8</f>
        <v>#N/A</v>
      </c>
      <c r="AW64" t="e">
        <f>(AW14/100)*'Ingredient comparator'!$J8</f>
        <v>#N/A</v>
      </c>
      <c r="AX64" t="e">
        <f>(AX14/100)*'Ingredient comparator'!$J8</f>
        <v>#N/A</v>
      </c>
      <c r="AY64" t="e">
        <f>(AY14/100)*'Ingredient comparator'!$J8</f>
        <v>#N/A</v>
      </c>
      <c r="AZ64" t="e">
        <f>(AZ14/100)*'Ingredient comparator'!$J8</f>
        <v>#N/A</v>
      </c>
    </row>
    <row r="65" spans="2:52" ht="2" customHeight="1" x14ac:dyDescent="0.35">
      <c r="B65" s="6" t="str">
        <f t="shared" si="2"/>
        <v>Wood-based 5</v>
      </c>
      <c r="C65" t="e">
        <f>(C15/100)*'Ingredient comparator'!J9</f>
        <v>#N/A</v>
      </c>
      <c r="D65" t="e">
        <f>(D15/100)*'Ingredient comparator'!$J9</f>
        <v>#N/A</v>
      </c>
      <c r="E65" t="e">
        <f>(E15/100)*'Ingredient comparator'!$J9</f>
        <v>#N/A</v>
      </c>
      <c r="F65" t="e">
        <f>(F15/100)*'Ingredient comparator'!$J9</f>
        <v>#N/A</v>
      </c>
      <c r="G65" t="e">
        <f>(G15/100)*'Ingredient comparator'!$J9</f>
        <v>#N/A</v>
      </c>
      <c r="H65" t="e">
        <f>(H15/100)*'Ingredient comparator'!$J9</f>
        <v>#N/A</v>
      </c>
      <c r="I65" t="e">
        <f>(I15/100)*'Ingredient comparator'!$J9</f>
        <v>#N/A</v>
      </c>
      <c r="J65" t="e">
        <f>(J15/100)*'Ingredient comparator'!$J9</f>
        <v>#N/A</v>
      </c>
      <c r="K65" t="e">
        <f>(K15/100)*'Ingredient comparator'!$J9</f>
        <v>#N/A</v>
      </c>
      <c r="L65" t="e">
        <f>(L15/100)*'Ingredient comparator'!$J9</f>
        <v>#N/A</v>
      </c>
      <c r="M65" t="e">
        <f>(M15/100)*'Ingredient comparator'!$J9</f>
        <v>#N/A</v>
      </c>
      <c r="N65" t="e">
        <f>(N15/100)*'Ingredient comparator'!$J9</f>
        <v>#N/A</v>
      </c>
      <c r="O65" t="e">
        <f>(O15/100)*'Ingredient comparator'!$J9</f>
        <v>#N/A</v>
      </c>
      <c r="P65" t="e">
        <f>(P15/100)*'Ingredient comparator'!$J9</f>
        <v>#N/A</v>
      </c>
      <c r="Q65" t="e">
        <f>(Q15/100)*'Ingredient comparator'!$J9</f>
        <v>#N/A</v>
      </c>
      <c r="R65" t="e">
        <f>(R15/100)*'Ingredient comparator'!$J9</f>
        <v>#N/A</v>
      </c>
      <c r="S65" t="e">
        <f>(S15/100)*'Ingredient comparator'!$J9</f>
        <v>#N/A</v>
      </c>
      <c r="T65" t="e">
        <f>(T15/100)*'Ingredient comparator'!$J9</f>
        <v>#N/A</v>
      </c>
      <c r="U65" t="e">
        <f>(U15/100)*'Ingredient comparator'!$J9</f>
        <v>#N/A</v>
      </c>
      <c r="V65" t="e">
        <f>(V15/100)*'Ingredient comparator'!$J9</f>
        <v>#N/A</v>
      </c>
      <c r="W65" t="e">
        <f>(W15/100)*'Ingredient comparator'!$J9</f>
        <v>#N/A</v>
      </c>
      <c r="X65" t="e">
        <f>(X15/100)*'Ingredient comparator'!$J9</f>
        <v>#N/A</v>
      </c>
      <c r="Y65" t="e">
        <f>(Y15/100)*'Ingredient comparator'!$J9</f>
        <v>#N/A</v>
      </c>
      <c r="Z65" t="e">
        <f>(Z15/100)*'Ingredient comparator'!$J9</f>
        <v>#N/A</v>
      </c>
      <c r="AA65" t="e">
        <f>(AA15/100)*'Ingredient comparator'!$J9</f>
        <v>#N/A</v>
      </c>
      <c r="AB65" t="e">
        <f>(AB15/100)*'Ingredient comparator'!$J9</f>
        <v>#N/A</v>
      </c>
      <c r="AC65" t="e">
        <f>(AC15/100)*'Ingredient comparator'!$J9</f>
        <v>#N/A</v>
      </c>
      <c r="AD65" t="e">
        <f>(AD15/100)*'Ingredient comparator'!$J9</f>
        <v>#N/A</v>
      </c>
      <c r="AE65" t="e">
        <f>(AE15/100)*'Ingredient comparator'!$J9</f>
        <v>#N/A</v>
      </c>
      <c r="AF65" t="e">
        <f>(AF15/100)*'Ingredient comparator'!$J9</f>
        <v>#N/A</v>
      </c>
      <c r="AG65" t="e">
        <f>(AG15/100)*'Ingredient comparator'!$J9</f>
        <v>#N/A</v>
      </c>
      <c r="AH65" t="e">
        <f>(AH15/100)*'Ingredient comparator'!$J9</f>
        <v>#N/A</v>
      </c>
      <c r="AI65" t="e">
        <f>(AI15/100)*'Ingredient comparator'!$J9</f>
        <v>#N/A</v>
      </c>
      <c r="AJ65" t="e">
        <f>(AJ15/100)*'Ingredient comparator'!$J9</f>
        <v>#N/A</v>
      </c>
      <c r="AK65" t="e">
        <f>(AK15/100)*'Ingredient comparator'!$J9</f>
        <v>#N/A</v>
      </c>
      <c r="AL65" t="e">
        <f>(AL15/100)*'Ingredient comparator'!$J9</f>
        <v>#N/A</v>
      </c>
      <c r="AM65" t="e">
        <f>(AM15/100)*'Ingredient comparator'!$J9</f>
        <v>#N/A</v>
      </c>
      <c r="AN65" t="e">
        <f>(AN15/100)*'Ingredient comparator'!$J9</f>
        <v>#N/A</v>
      </c>
      <c r="AO65" t="e">
        <f>(AO15/100)*'Ingredient comparator'!$J9</f>
        <v>#N/A</v>
      </c>
      <c r="AP65" t="e">
        <f>(AP15/100)*'Ingredient comparator'!$J9</f>
        <v>#N/A</v>
      </c>
      <c r="AQ65" t="e">
        <f>(AQ15/100)*'Ingredient comparator'!$J9</f>
        <v>#N/A</v>
      </c>
      <c r="AR65" t="e">
        <f>(AR15/100)*'Ingredient comparator'!$J9</f>
        <v>#N/A</v>
      </c>
      <c r="AS65" t="e">
        <f>(AS15/100)*'Ingredient comparator'!$J9</f>
        <v>#N/A</v>
      </c>
      <c r="AT65" t="e">
        <f>(AT15/100)*'Ingredient comparator'!$J9</f>
        <v>#N/A</v>
      </c>
      <c r="AU65" t="e">
        <f>(AU15/100)*'Ingredient comparator'!$J9</f>
        <v>#N/A</v>
      </c>
      <c r="AV65" t="e">
        <f>(AV15/100)*'Ingredient comparator'!$J9</f>
        <v>#N/A</v>
      </c>
      <c r="AW65" t="e">
        <f>(AW15/100)*'Ingredient comparator'!$J9</f>
        <v>#N/A</v>
      </c>
      <c r="AX65" t="e">
        <f>(AX15/100)*'Ingredient comparator'!$J9</f>
        <v>#N/A</v>
      </c>
      <c r="AY65" t="e">
        <f>(AY15/100)*'Ingredient comparator'!$J9</f>
        <v>#N/A</v>
      </c>
      <c r="AZ65" t="e">
        <f>(AZ15/100)*'Ingredient comparator'!$J9</f>
        <v>#N/A</v>
      </c>
    </row>
    <row r="66" spans="2:52" ht="2" customHeight="1" x14ac:dyDescent="0.35">
      <c r="B66" s="6" t="str">
        <f t="shared" si="2"/>
        <v>Wood-based 6</v>
      </c>
      <c r="C66" t="e">
        <f>(C16/100)*'Ingredient comparator'!J10</f>
        <v>#N/A</v>
      </c>
      <c r="D66" t="e">
        <f>(D16/100)*'Ingredient comparator'!$J10</f>
        <v>#N/A</v>
      </c>
      <c r="E66" t="e">
        <f>(E16/100)*'Ingredient comparator'!$J10</f>
        <v>#N/A</v>
      </c>
      <c r="F66" t="e">
        <f>(F16/100)*'Ingredient comparator'!$J10</f>
        <v>#N/A</v>
      </c>
      <c r="G66" t="e">
        <f>(G16/100)*'Ingredient comparator'!$J10</f>
        <v>#N/A</v>
      </c>
      <c r="H66" t="e">
        <f>(H16/100)*'Ingredient comparator'!$J10</f>
        <v>#N/A</v>
      </c>
      <c r="I66" t="e">
        <f>(I16/100)*'Ingredient comparator'!$J10</f>
        <v>#N/A</v>
      </c>
      <c r="J66" t="e">
        <f>(J16/100)*'Ingredient comparator'!$J10</f>
        <v>#N/A</v>
      </c>
      <c r="K66" t="e">
        <f>(K16/100)*'Ingredient comparator'!$J10</f>
        <v>#N/A</v>
      </c>
      <c r="L66" t="e">
        <f>(L16/100)*'Ingredient comparator'!$J10</f>
        <v>#N/A</v>
      </c>
      <c r="M66" t="e">
        <f>(M16/100)*'Ingredient comparator'!$J10</f>
        <v>#N/A</v>
      </c>
      <c r="N66" t="e">
        <f>(N16/100)*'Ingredient comparator'!$J10</f>
        <v>#N/A</v>
      </c>
      <c r="O66" t="e">
        <f>(O16/100)*'Ingredient comparator'!$J10</f>
        <v>#N/A</v>
      </c>
      <c r="P66" t="e">
        <f>(P16/100)*'Ingredient comparator'!$J10</f>
        <v>#N/A</v>
      </c>
      <c r="Q66" t="e">
        <f>(Q16/100)*'Ingredient comparator'!$J10</f>
        <v>#N/A</v>
      </c>
      <c r="R66" t="e">
        <f>(R16/100)*'Ingredient comparator'!$J10</f>
        <v>#N/A</v>
      </c>
      <c r="S66" t="e">
        <f>(S16/100)*'Ingredient comparator'!$J10</f>
        <v>#N/A</v>
      </c>
      <c r="T66" t="e">
        <f>(T16/100)*'Ingredient comparator'!$J10</f>
        <v>#N/A</v>
      </c>
      <c r="U66" t="e">
        <f>(U16/100)*'Ingredient comparator'!$J10</f>
        <v>#N/A</v>
      </c>
      <c r="V66" t="e">
        <f>(V16/100)*'Ingredient comparator'!$J10</f>
        <v>#N/A</v>
      </c>
      <c r="W66" t="e">
        <f>(W16/100)*'Ingredient comparator'!$J10</f>
        <v>#N/A</v>
      </c>
      <c r="X66" t="e">
        <f>(X16/100)*'Ingredient comparator'!$J10</f>
        <v>#N/A</v>
      </c>
      <c r="Y66" t="e">
        <f>(Y16/100)*'Ingredient comparator'!$J10</f>
        <v>#N/A</v>
      </c>
      <c r="Z66" t="e">
        <f>(Z16/100)*'Ingredient comparator'!$J10</f>
        <v>#N/A</v>
      </c>
      <c r="AA66" t="e">
        <f>(AA16/100)*'Ingredient comparator'!$J10</f>
        <v>#N/A</v>
      </c>
      <c r="AB66" t="e">
        <f>(AB16/100)*'Ingredient comparator'!$J10</f>
        <v>#N/A</v>
      </c>
      <c r="AC66" t="e">
        <f>(AC16/100)*'Ingredient comparator'!$J10</f>
        <v>#N/A</v>
      </c>
      <c r="AD66" t="e">
        <f>(AD16/100)*'Ingredient comparator'!$J10</f>
        <v>#N/A</v>
      </c>
      <c r="AE66" t="e">
        <f>(AE16/100)*'Ingredient comparator'!$J10</f>
        <v>#N/A</v>
      </c>
      <c r="AF66" t="e">
        <f>(AF16/100)*'Ingredient comparator'!$J10</f>
        <v>#N/A</v>
      </c>
      <c r="AG66" t="e">
        <f>(AG16/100)*'Ingredient comparator'!$J10</f>
        <v>#N/A</v>
      </c>
      <c r="AH66" t="e">
        <f>(AH16/100)*'Ingredient comparator'!$J10</f>
        <v>#N/A</v>
      </c>
      <c r="AI66" t="e">
        <f>(AI16/100)*'Ingredient comparator'!$J10</f>
        <v>#N/A</v>
      </c>
      <c r="AJ66" t="e">
        <f>(AJ16/100)*'Ingredient comparator'!$J10</f>
        <v>#N/A</v>
      </c>
      <c r="AK66" t="e">
        <f>(AK16/100)*'Ingredient comparator'!$J10</f>
        <v>#N/A</v>
      </c>
      <c r="AL66" t="e">
        <f>(AL16/100)*'Ingredient comparator'!$J10</f>
        <v>#N/A</v>
      </c>
      <c r="AM66" t="e">
        <f>(AM16/100)*'Ingredient comparator'!$J10</f>
        <v>#N/A</v>
      </c>
      <c r="AN66" t="e">
        <f>(AN16/100)*'Ingredient comparator'!$J10</f>
        <v>#N/A</v>
      </c>
      <c r="AO66" t="e">
        <f>(AO16/100)*'Ingredient comparator'!$J10</f>
        <v>#N/A</v>
      </c>
      <c r="AP66" t="e">
        <f>(AP16/100)*'Ingredient comparator'!$J10</f>
        <v>#N/A</v>
      </c>
      <c r="AQ66" t="e">
        <f>(AQ16/100)*'Ingredient comparator'!$J10</f>
        <v>#N/A</v>
      </c>
      <c r="AR66" t="e">
        <f>(AR16/100)*'Ingredient comparator'!$J10</f>
        <v>#N/A</v>
      </c>
      <c r="AS66" t="e">
        <f>(AS16/100)*'Ingredient comparator'!$J10</f>
        <v>#N/A</v>
      </c>
      <c r="AT66" t="e">
        <f>(AT16/100)*'Ingredient comparator'!$J10</f>
        <v>#N/A</v>
      </c>
      <c r="AU66" t="e">
        <f>(AU16/100)*'Ingredient comparator'!$J10</f>
        <v>#N/A</v>
      </c>
      <c r="AV66" t="e">
        <f>(AV16/100)*'Ingredient comparator'!$J10</f>
        <v>#N/A</v>
      </c>
      <c r="AW66" t="e">
        <f>(AW16/100)*'Ingredient comparator'!$J10</f>
        <v>#N/A</v>
      </c>
      <c r="AX66" t="e">
        <f>(AX16/100)*'Ingredient comparator'!$J10</f>
        <v>#N/A</v>
      </c>
      <c r="AY66" t="e">
        <f>(AY16/100)*'Ingredient comparator'!$J10</f>
        <v>#N/A</v>
      </c>
      <c r="AZ66" t="e">
        <f>(AZ16/100)*'Ingredient comparator'!$J10</f>
        <v>#N/A</v>
      </c>
    </row>
    <row r="67" spans="2:52" ht="2" customHeight="1" x14ac:dyDescent="0.35">
      <c r="B67" s="6" t="str">
        <f t="shared" si="2"/>
        <v>Wood-based 7</v>
      </c>
      <c r="C67" t="e">
        <f>(C17/100)*'Ingredient comparator'!J11</f>
        <v>#N/A</v>
      </c>
      <c r="D67" t="e">
        <f>(D17/100)*'Ingredient comparator'!$J11</f>
        <v>#N/A</v>
      </c>
      <c r="E67" t="e">
        <f>(E17/100)*'Ingredient comparator'!$J11</f>
        <v>#N/A</v>
      </c>
      <c r="F67" t="e">
        <f>(F17/100)*'Ingredient comparator'!$J11</f>
        <v>#N/A</v>
      </c>
      <c r="G67" t="e">
        <f>(G17/100)*'Ingredient comparator'!$J11</f>
        <v>#N/A</v>
      </c>
      <c r="H67" t="e">
        <f>(H17/100)*'Ingredient comparator'!$J11</f>
        <v>#N/A</v>
      </c>
      <c r="I67" t="e">
        <f>(I17/100)*'Ingredient comparator'!$J11</f>
        <v>#N/A</v>
      </c>
      <c r="J67" t="e">
        <f>(J17/100)*'Ingredient comparator'!$J11</f>
        <v>#N/A</v>
      </c>
      <c r="K67" t="e">
        <f>(K17/100)*'Ingredient comparator'!$J11</f>
        <v>#N/A</v>
      </c>
      <c r="L67" t="e">
        <f>(L17/100)*'Ingredient comparator'!$J11</f>
        <v>#N/A</v>
      </c>
      <c r="M67" t="e">
        <f>(M17/100)*'Ingredient comparator'!$J11</f>
        <v>#N/A</v>
      </c>
      <c r="N67" t="e">
        <f>(N17/100)*'Ingredient comparator'!$J11</f>
        <v>#N/A</v>
      </c>
      <c r="O67" t="e">
        <f>(O17/100)*'Ingredient comparator'!$J11</f>
        <v>#N/A</v>
      </c>
      <c r="P67" t="e">
        <f>(P17/100)*'Ingredient comparator'!$J11</f>
        <v>#N/A</v>
      </c>
      <c r="Q67" t="e">
        <f>(Q17/100)*'Ingredient comparator'!$J11</f>
        <v>#N/A</v>
      </c>
      <c r="R67" t="e">
        <f>(R17/100)*'Ingredient comparator'!$J11</f>
        <v>#N/A</v>
      </c>
      <c r="S67" t="e">
        <f>(S17/100)*'Ingredient comparator'!$J11</f>
        <v>#N/A</v>
      </c>
      <c r="T67" t="e">
        <f>(T17/100)*'Ingredient comparator'!$J11</f>
        <v>#N/A</v>
      </c>
      <c r="U67" t="e">
        <f>(U17/100)*'Ingredient comparator'!$J11</f>
        <v>#N/A</v>
      </c>
      <c r="V67" t="e">
        <f>(V17/100)*'Ingredient comparator'!$J11</f>
        <v>#N/A</v>
      </c>
      <c r="W67" t="e">
        <f>(W17/100)*'Ingredient comparator'!$J11</f>
        <v>#N/A</v>
      </c>
      <c r="X67" t="e">
        <f>(X17/100)*'Ingredient comparator'!$J11</f>
        <v>#N/A</v>
      </c>
      <c r="Y67" t="e">
        <f>(Y17/100)*'Ingredient comparator'!$J11</f>
        <v>#N/A</v>
      </c>
      <c r="Z67" t="e">
        <f>(Z17/100)*'Ingredient comparator'!$J11</f>
        <v>#N/A</v>
      </c>
      <c r="AA67" t="e">
        <f>(AA17/100)*'Ingredient comparator'!$J11</f>
        <v>#N/A</v>
      </c>
      <c r="AB67" t="e">
        <f>(AB17/100)*'Ingredient comparator'!$J11</f>
        <v>#N/A</v>
      </c>
      <c r="AC67" t="e">
        <f>(AC17/100)*'Ingredient comparator'!$J11</f>
        <v>#N/A</v>
      </c>
      <c r="AD67" t="e">
        <f>(AD17/100)*'Ingredient comparator'!$J11</f>
        <v>#N/A</v>
      </c>
      <c r="AE67" t="e">
        <f>(AE17/100)*'Ingredient comparator'!$J11</f>
        <v>#N/A</v>
      </c>
      <c r="AF67" t="e">
        <f>(AF17/100)*'Ingredient comparator'!$J11</f>
        <v>#N/A</v>
      </c>
      <c r="AG67" t="e">
        <f>(AG17/100)*'Ingredient comparator'!$J11</f>
        <v>#N/A</v>
      </c>
      <c r="AH67" t="e">
        <f>(AH17/100)*'Ingredient comparator'!$J11</f>
        <v>#N/A</v>
      </c>
      <c r="AI67" t="e">
        <f>(AI17/100)*'Ingredient comparator'!$J11</f>
        <v>#N/A</v>
      </c>
      <c r="AJ67" t="e">
        <f>(AJ17/100)*'Ingredient comparator'!$J11</f>
        <v>#N/A</v>
      </c>
      <c r="AK67" t="e">
        <f>(AK17/100)*'Ingredient comparator'!$J11</f>
        <v>#N/A</v>
      </c>
      <c r="AL67" t="e">
        <f>(AL17/100)*'Ingredient comparator'!$J11</f>
        <v>#N/A</v>
      </c>
      <c r="AM67" t="e">
        <f>(AM17/100)*'Ingredient comparator'!$J11</f>
        <v>#N/A</v>
      </c>
      <c r="AN67" t="e">
        <f>(AN17/100)*'Ingredient comparator'!$J11</f>
        <v>#N/A</v>
      </c>
      <c r="AO67" t="e">
        <f>(AO17/100)*'Ingredient comparator'!$J11</f>
        <v>#N/A</v>
      </c>
      <c r="AP67" t="e">
        <f>(AP17/100)*'Ingredient comparator'!$J11</f>
        <v>#N/A</v>
      </c>
      <c r="AQ67" t="e">
        <f>(AQ17/100)*'Ingredient comparator'!$J11</f>
        <v>#N/A</v>
      </c>
      <c r="AR67" t="e">
        <f>(AR17/100)*'Ingredient comparator'!$J11</f>
        <v>#N/A</v>
      </c>
      <c r="AS67" t="e">
        <f>(AS17/100)*'Ingredient comparator'!$J11</f>
        <v>#N/A</v>
      </c>
      <c r="AT67" t="e">
        <f>(AT17/100)*'Ingredient comparator'!$J11</f>
        <v>#N/A</v>
      </c>
      <c r="AU67" t="e">
        <f>(AU17/100)*'Ingredient comparator'!$J11</f>
        <v>#N/A</v>
      </c>
      <c r="AV67" t="e">
        <f>(AV17/100)*'Ingredient comparator'!$J11</f>
        <v>#N/A</v>
      </c>
      <c r="AW67" t="e">
        <f>(AW17/100)*'Ingredient comparator'!$J11</f>
        <v>#N/A</v>
      </c>
      <c r="AX67" t="e">
        <f>(AX17/100)*'Ingredient comparator'!$J11</f>
        <v>#N/A</v>
      </c>
      <c r="AY67" t="e">
        <f>(AY17/100)*'Ingredient comparator'!$J11</f>
        <v>#N/A</v>
      </c>
      <c r="AZ67" t="e">
        <f>(AZ17/100)*'Ingredient comparator'!$J11</f>
        <v>#N/A</v>
      </c>
    </row>
    <row r="68" spans="2:52" ht="2" customHeight="1" x14ac:dyDescent="0.35">
      <c r="B68" s="6" t="str">
        <f t="shared" si="2"/>
        <v>Wood-based 8</v>
      </c>
      <c r="C68" t="e">
        <f>(C18/100)*'Ingredient comparator'!J12</f>
        <v>#N/A</v>
      </c>
      <c r="D68" t="e">
        <f>(D18/100)*'Ingredient comparator'!$J12</f>
        <v>#N/A</v>
      </c>
      <c r="E68" t="e">
        <f>(E18/100)*'Ingredient comparator'!$J12</f>
        <v>#N/A</v>
      </c>
      <c r="F68" t="e">
        <f>(F18/100)*'Ingredient comparator'!$J12</f>
        <v>#N/A</v>
      </c>
      <c r="G68" t="e">
        <f>(G18/100)*'Ingredient comparator'!$J12</f>
        <v>#N/A</v>
      </c>
      <c r="H68" t="e">
        <f>(H18/100)*'Ingredient comparator'!$J12</f>
        <v>#N/A</v>
      </c>
      <c r="I68" t="e">
        <f>(I18/100)*'Ingredient comparator'!$J12</f>
        <v>#N/A</v>
      </c>
      <c r="J68" t="e">
        <f>(J18/100)*'Ingredient comparator'!$J12</f>
        <v>#N/A</v>
      </c>
      <c r="K68" t="e">
        <f>(K18/100)*'Ingredient comparator'!$J12</f>
        <v>#N/A</v>
      </c>
      <c r="L68" t="e">
        <f>(L18/100)*'Ingredient comparator'!$J12</f>
        <v>#N/A</v>
      </c>
      <c r="M68" t="e">
        <f>(M18/100)*'Ingredient comparator'!$J12</f>
        <v>#N/A</v>
      </c>
      <c r="N68" t="e">
        <f>(N18/100)*'Ingredient comparator'!$J12</f>
        <v>#N/A</v>
      </c>
      <c r="O68" t="e">
        <f>(O18/100)*'Ingredient comparator'!$J12</f>
        <v>#N/A</v>
      </c>
      <c r="P68" t="e">
        <f>(P18/100)*'Ingredient comparator'!$J12</f>
        <v>#N/A</v>
      </c>
      <c r="Q68" t="e">
        <f>(Q18/100)*'Ingredient comparator'!$J12</f>
        <v>#N/A</v>
      </c>
      <c r="R68" t="e">
        <f>(R18/100)*'Ingredient comparator'!$J12</f>
        <v>#N/A</v>
      </c>
      <c r="S68" t="e">
        <f>(S18/100)*'Ingredient comparator'!$J12</f>
        <v>#N/A</v>
      </c>
      <c r="T68" t="e">
        <f>(T18/100)*'Ingredient comparator'!$J12</f>
        <v>#N/A</v>
      </c>
      <c r="U68" t="e">
        <f>(U18/100)*'Ingredient comparator'!$J12</f>
        <v>#N/A</v>
      </c>
      <c r="V68" t="e">
        <f>(V18/100)*'Ingredient comparator'!$J12</f>
        <v>#N/A</v>
      </c>
      <c r="W68" t="e">
        <f>(W18/100)*'Ingredient comparator'!$J12</f>
        <v>#N/A</v>
      </c>
      <c r="X68" t="e">
        <f>(X18/100)*'Ingredient comparator'!$J12</f>
        <v>#N/A</v>
      </c>
      <c r="Y68" t="e">
        <f>(Y18/100)*'Ingredient comparator'!$J12</f>
        <v>#N/A</v>
      </c>
      <c r="Z68" t="e">
        <f>(Z18/100)*'Ingredient comparator'!$J12</f>
        <v>#N/A</v>
      </c>
      <c r="AA68" t="e">
        <f>(AA18/100)*'Ingredient comparator'!$J12</f>
        <v>#N/A</v>
      </c>
      <c r="AB68" t="e">
        <f>(AB18/100)*'Ingredient comparator'!$J12</f>
        <v>#N/A</v>
      </c>
      <c r="AC68" t="e">
        <f>(AC18/100)*'Ingredient comparator'!$J12</f>
        <v>#N/A</v>
      </c>
      <c r="AD68" t="e">
        <f>(AD18/100)*'Ingredient comparator'!$J12</f>
        <v>#N/A</v>
      </c>
      <c r="AE68" t="e">
        <f>(AE18/100)*'Ingredient comparator'!$J12</f>
        <v>#N/A</v>
      </c>
      <c r="AF68" t="e">
        <f>(AF18/100)*'Ingredient comparator'!$J12</f>
        <v>#N/A</v>
      </c>
      <c r="AG68" t="e">
        <f>(AG18/100)*'Ingredient comparator'!$J12</f>
        <v>#N/A</v>
      </c>
      <c r="AH68" t="e">
        <f>(AH18/100)*'Ingredient comparator'!$J12</f>
        <v>#N/A</v>
      </c>
      <c r="AI68" t="e">
        <f>(AI18/100)*'Ingredient comparator'!$J12</f>
        <v>#N/A</v>
      </c>
      <c r="AJ68" t="e">
        <f>(AJ18/100)*'Ingredient comparator'!$J12</f>
        <v>#N/A</v>
      </c>
      <c r="AK68" t="e">
        <f>(AK18/100)*'Ingredient comparator'!$J12</f>
        <v>#N/A</v>
      </c>
      <c r="AL68" t="e">
        <f>(AL18/100)*'Ingredient comparator'!$J12</f>
        <v>#N/A</v>
      </c>
      <c r="AM68" t="e">
        <f>(AM18/100)*'Ingredient comparator'!$J12</f>
        <v>#N/A</v>
      </c>
      <c r="AN68" t="e">
        <f>(AN18/100)*'Ingredient comparator'!$J12</f>
        <v>#N/A</v>
      </c>
      <c r="AO68" t="e">
        <f>(AO18/100)*'Ingredient comparator'!$J12</f>
        <v>#N/A</v>
      </c>
      <c r="AP68" t="e">
        <f>(AP18/100)*'Ingredient comparator'!$J12</f>
        <v>#N/A</v>
      </c>
      <c r="AQ68" t="e">
        <f>(AQ18/100)*'Ingredient comparator'!$J12</f>
        <v>#N/A</v>
      </c>
      <c r="AR68" t="e">
        <f>(AR18/100)*'Ingredient comparator'!$J12</f>
        <v>#N/A</v>
      </c>
      <c r="AS68" t="e">
        <f>(AS18/100)*'Ingredient comparator'!$J12</f>
        <v>#N/A</v>
      </c>
      <c r="AT68" t="e">
        <f>(AT18/100)*'Ingredient comparator'!$J12</f>
        <v>#N/A</v>
      </c>
      <c r="AU68" t="e">
        <f>(AU18/100)*'Ingredient comparator'!$J12</f>
        <v>#N/A</v>
      </c>
      <c r="AV68" t="e">
        <f>(AV18/100)*'Ingredient comparator'!$J12</f>
        <v>#N/A</v>
      </c>
      <c r="AW68" t="e">
        <f>(AW18/100)*'Ingredient comparator'!$J12</f>
        <v>#N/A</v>
      </c>
      <c r="AX68" t="e">
        <f>(AX18/100)*'Ingredient comparator'!$J12</f>
        <v>#N/A</v>
      </c>
      <c r="AY68" t="e">
        <f>(AY18/100)*'Ingredient comparator'!$J12</f>
        <v>#N/A</v>
      </c>
      <c r="AZ68" t="e">
        <f>(AZ18/100)*'Ingredient comparator'!$J12</f>
        <v>#N/A</v>
      </c>
    </row>
    <row r="69" spans="2:52" ht="2" customHeight="1" x14ac:dyDescent="0.35">
      <c r="B69" s="6" t="str">
        <f t="shared" si="2"/>
        <v>Wood-based 9</v>
      </c>
      <c r="C69" t="e">
        <f>(C19/100)*'Ingredient comparator'!J13</f>
        <v>#N/A</v>
      </c>
      <c r="D69" t="e">
        <f>(D19/100)*'Ingredient comparator'!$J13</f>
        <v>#N/A</v>
      </c>
      <c r="E69" t="e">
        <f>(E19/100)*'Ingredient comparator'!$J13</f>
        <v>#N/A</v>
      </c>
      <c r="F69" t="e">
        <f>(F19/100)*'Ingredient comparator'!$J13</f>
        <v>#N/A</v>
      </c>
      <c r="G69" t="e">
        <f>(G19/100)*'Ingredient comparator'!$J13</f>
        <v>#N/A</v>
      </c>
      <c r="H69" t="e">
        <f>(H19/100)*'Ingredient comparator'!$J13</f>
        <v>#N/A</v>
      </c>
      <c r="I69" t="e">
        <f>(I19/100)*'Ingredient comparator'!$J13</f>
        <v>#N/A</v>
      </c>
      <c r="J69" t="e">
        <f>(J19/100)*'Ingredient comparator'!$J13</f>
        <v>#N/A</v>
      </c>
      <c r="K69" t="e">
        <f>(K19/100)*'Ingredient comparator'!$J13</f>
        <v>#N/A</v>
      </c>
      <c r="L69" t="e">
        <f>(L19/100)*'Ingredient comparator'!$J13</f>
        <v>#N/A</v>
      </c>
      <c r="M69" t="e">
        <f>(M19/100)*'Ingredient comparator'!$J13</f>
        <v>#N/A</v>
      </c>
      <c r="N69" t="e">
        <f>(N19/100)*'Ingredient comparator'!$J13</f>
        <v>#N/A</v>
      </c>
      <c r="O69" t="e">
        <f>(O19/100)*'Ingredient comparator'!$J13</f>
        <v>#N/A</v>
      </c>
      <c r="P69" t="e">
        <f>(P19/100)*'Ingredient comparator'!$J13</f>
        <v>#N/A</v>
      </c>
      <c r="Q69" t="e">
        <f>(Q19/100)*'Ingredient comparator'!$J13</f>
        <v>#N/A</v>
      </c>
      <c r="R69" t="e">
        <f>(R19/100)*'Ingredient comparator'!$J13</f>
        <v>#N/A</v>
      </c>
      <c r="S69" t="e">
        <f>(S19/100)*'Ingredient comparator'!$J13</f>
        <v>#N/A</v>
      </c>
      <c r="T69" t="e">
        <f>(T19/100)*'Ingredient comparator'!$J13</f>
        <v>#N/A</v>
      </c>
      <c r="U69" t="e">
        <f>(U19/100)*'Ingredient comparator'!$J13</f>
        <v>#N/A</v>
      </c>
      <c r="V69" t="e">
        <f>(V19/100)*'Ingredient comparator'!$J13</f>
        <v>#N/A</v>
      </c>
      <c r="W69" t="e">
        <f>(W19/100)*'Ingredient comparator'!$J13</f>
        <v>#N/A</v>
      </c>
      <c r="X69" t="e">
        <f>(X19/100)*'Ingredient comparator'!$J13</f>
        <v>#N/A</v>
      </c>
      <c r="Y69" t="e">
        <f>(Y19/100)*'Ingredient comparator'!$J13</f>
        <v>#N/A</v>
      </c>
      <c r="Z69" t="e">
        <f>(Z19/100)*'Ingredient comparator'!$J13</f>
        <v>#N/A</v>
      </c>
      <c r="AA69" t="e">
        <f>(AA19/100)*'Ingredient comparator'!$J13</f>
        <v>#N/A</v>
      </c>
      <c r="AB69" t="e">
        <f>(AB19/100)*'Ingredient comparator'!$J13</f>
        <v>#N/A</v>
      </c>
      <c r="AC69" t="e">
        <f>(AC19/100)*'Ingredient comparator'!$J13</f>
        <v>#N/A</v>
      </c>
      <c r="AD69" t="e">
        <f>(AD19/100)*'Ingredient comparator'!$J13</f>
        <v>#N/A</v>
      </c>
      <c r="AE69" t="e">
        <f>(AE19/100)*'Ingredient comparator'!$J13</f>
        <v>#N/A</v>
      </c>
      <c r="AF69" t="e">
        <f>(AF19/100)*'Ingredient comparator'!$J13</f>
        <v>#N/A</v>
      </c>
      <c r="AG69" t="e">
        <f>(AG19/100)*'Ingredient comparator'!$J13</f>
        <v>#N/A</v>
      </c>
      <c r="AH69" t="e">
        <f>(AH19/100)*'Ingredient comparator'!$J13</f>
        <v>#N/A</v>
      </c>
      <c r="AI69" t="e">
        <f>(AI19/100)*'Ingredient comparator'!$J13</f>
        <v>#N/A</v>
      </c>
      <c r="AJ69" t="e">
        <f>(AJ19/100)*'Ingredient comparator'!$J13</f>
        <v>#N/A</v>
      </c>
      <c r="AK69" t="e">
        <f>(AK19/100)*'Ingredient comparator'!$J13</f>
        <v>#N/A</v>
      </c>
      <c r="AL69" t="e">
        <f>(AL19/100)*'Ingredient comparator'!$J13</f>
        <v>#N/A</v>
      </c>
      <c r="AM69" t="e">
        <f>(AM19/100)*'Ingredient comparator'!$J13</f>
        <v>#N/A</v>
      </c>
      <c r="AN69" t="e">
        <f>(AN19/100)*'Ingredient comparator'!$J13</f>
        <v>#N/A</v>
      </c>
      <c r="AO69" t="e">
        <f>(AO19/100)*'Ingredient comparator'!$J13</f>
        <v>#N/A</v>
      </c>
      <c r="AP69" t="e">
        <f>(AP19/100)*'Ingredient comparator'!$J13</f>
        <v>#N/A</v>
      </c>
      <c r="AQ69" t="e">
        <f>(AQ19/100)*'Ingredient comparator'!$J13</f>
        <v>#N/A</v>
      </c>
      <c r="AR69" t="e">
        <f>(AR19/100)*'Ingredient comparator'!$J13</f>
        <v>#N/A</v>
      </c>
      <c r="AS69" t="e">
        <f>(AS19/100)*'Ingredient comparator'!$J13</f>
        <v>#N/A</v>
      </c>
      <c r="AT69" t="e">
        <f>(AT19/100)*'Ingredient comparator'!$J13</f>
        <v>#N/A</v>
      </c>
      <c r="AU69" t="e">
        <f>(AU19/100)*'Ingredient comparator'!$J13</f>
        <v>#N/A</v>
      </c>
      <c r="AV69" t="e">
        <f>(AV19/100)*'Ingredient comparator'!$J13</f>
        <v>#N/A</v>
      </c>
      <c r="AW69" t="e">
        <f>(AW19/100)*'Ingredient comparator'!$J13</f>
        <v>#N/A</v>
      </c>
      <c r="AX69" t="e">
        <f>(AX19/100)*'Ingredient comparator'!$J13</f>
        <v>#N/A</v>
      </c>
      <c r="AY69" t="e">
        <f>(AY19/100)*'Ingredient comparator'!$J13</f>
        <v>#N/A</v>
      </c>
      <c r="AZ69" t="e">
        <f>(AZ19/100)*'Ingredient comparator'!$J13</f>
        <v>#N/A</v>
      </c>
    </row>
    <row r="70" spans="2:52" ht="2" customHeight="1" x14ac:dyDescent="0.35">
      <c r="B70" s="6" t="str">
        <f t="shared" si="2"/>
        <v>Wood-based 10</v>
      </c>
      <c r="C70" t="e">
        <f>(C20/100)*'Ingredient comparator'!J14</f>
        <v>#N/A</v>
      </c>
      <c r="D70" t="e">
        <f>(D20/100)*'Ingredient comparator'!$J14</f>
        <v>#N/A</v>
      </c>
      <c r="E70" t="e">
        <f>(E20/100)*'Ingredient comparator'!$J14</f>
        <v>#N/A</v>
      </c>
      <c r="F70" t="e">
        <f>(F20/100)*'Ingredient comparator'!$J14</f>
        <v>#N/A</v>
      </c>
      <c r="G70" t="e">
        <f>(G20/100)*'Ingredient comparator'!$J14</f>
        <v>#N/A</v>
      </c>
      <c r="H70" t="e">
        <f>(H20/100)*'Ingredient comparator'!$J14</f>
        <v>#N/A</v>
      </c>
      <c r="I70" t="e">
        <f>(I20/100)*'Ingredient comparator'!$J14</f>
        <v>#N/A</v>
      </c>
      <c r="J70" t="e">
        <f>(J20/100)*'Ingredient comparator'!$J14</f>
        <v>#N/A</v>
      </c>
      <c r="K70" t="e">
        <f>(K20/100)*'Ingredient comparator'!$J14</f>
        <v>#N/A</v>
      </c>
      <c r="L70" t="e">
        <f>(L20/100)*'Ingredient comparator'!$J14</f>
        <v>#N/A</v>
      </c>
      <c r="M70" t="e">
        <f>(M20/100)*'Ingredient comparator'!$J14</f>
        <v>#N/A</v>
      </c>
      <c r="N70" t="e">
        <f>(N20/100)*'Ingredient comparator'!$J14</f>
        <v>#N/A</v>
      </c>
      <c r="O70" t="e">
        <f>(O20/100)*'Ingredient comparator'!$J14</f>
        <v>#N/A</v>
      </c>
      <c r="P70" t="e">
        <f>(P20/100)*'Ingredient comparator'!$J14</f>
        <v>#N/A</v>
      </c>
      <c r="Q70" t="e">
        <f>(Q20/100)*'Ingredient comparator'!$J14</f>
        <v>#N/A</v>
      </c>
      <c r="R70" t="e">
        <f>(R20/100)*'Ingredient comparator'!$J14</f>
        <v>#N/A</v>
      </c>
      <c r="S70" t="e">
        <f>(S20/100)*'Ingredient comparator'!$J14</f>
        <v>#N/A</v>
      </c>
      <c r="T70" t="e">
        <f>(T20/100)*'Ingredient comparator'!$J14</f>
        <v>#N/A</v>
      </c>
      <c r="U70" t="e">
        <f>(U20/100)*'Ingredient comparator'!$J14</f>
        <v>#N/A</v>
      </c>
      <c r="V70" t="e">
        <f>(V20/100)*'Ingredient comparator'!$J14</f>
        <v>#N/A</v>
      </c>
      <c r="W70" t="e">
        <f>(W20/100)*'Ingredient comparator'!$J14</f>
        <v>#N/A</v>
      </c>
      <c r="X70" t="e">
        <f>(X20/100)*'Ingredient comparator'!$J14</f>
        <v>#N/A</v>
      </c>
      <c r="Y70" t="e">
        <f>(Y20/100)*'Ingredient comparator'!$J14</f>
        <v>#N/A</v>
      </c>
      <c r="Z70" t="e">
        <f>(Z20/100)*'Ingredient comparator'!$J14</f>
        <v>#N/A</v>
      </c>
      <c r="AA70" t="e">
        <f>(AA20/100)*'Ingredient comparator'!$J14</f>
        <v>#N/A</v>
      </c>
      <c r="AB70" t="e">
        <f>(AB20/100)*'Ingredient comparator'!$J14</f>
        <v>#N/A</v>
      </c>
      <c r="AC70" t="e">
        <f>(AC20/100)*'Ingredient comparator'!$J14</f>
        <v>#N/A</v>
      </c>
      <c r="AD70" t="e">
        <f>(AD20/100)*'Ingredient comparator'!$J14</f>
        <v>#N/A</v>
      </c>
      <c r="AE70" t="e">
        <f>(AE20/100)*'Ingredient comparator'!$J14</f>
        <v>#N/A</v>
      </c>
      <c r="AF70" t="e">
        <f>(AF20/100)*'Ingredient comparator'!$J14</f>
        <v>#N/A</v>
      </c>
      <c r="AG70" t="e">
        <f>(AG20/100)*'Ingredient comparator'!$J14</f>
        <v>#N/A</v>
      </c>
      <c r="AH70" t="e">
        <f>(AH20/100)*'Ingredient comparator'!$J14</f>
        <v>#N/A</v>
      </c>
      <c r="AI70" t="e">
        <f>(AI20/100)*'Ingredient comparator'!$J14</f>
        <v>#N/A</v>
      </c>
      <c r="AJ70" t="e">
        <f>(AJ20/100)*'Ingredient comparator'!$J14</f>
        <v>#N/A</v>
      </c>
      <c r="AK70" t="e">
        <f>(AK20/100)*'Ingredient comparator'!$J14</f>
        <v>#N/A</v>
      </c>
      <c r="AL70" t="e">
        <f>(AL20/100)*'Ingredient comparator'!$J14</f>
        <v>#N/A</v>
      </c>
      <c r="AM70" t="e">
        <f>(AM20/100)*'Ingredient comparator'!$J14</f>
        <v>#N/A</v>
      </c>
      <c r="AN70" t="e">
        <f>(AN20/100)*'Ingredient comparator'!$J14</f>
        <v>#N/A</v>
      </c>
      <c r="AO70" t="e">
        <f>(AO20/100)*'Ingredient comparator'!$J14</f>
        <v>#N/A</v>
      </c>
      <c r="AP70" t="e">
        <f>(AP20/100)*'Ingredient comparator'!$J14</f>
        <v>#N/A</v>
      </c>
      <c r="AQ70" t="e">
        <f>(AQ20/100)*'Ingredient comparator'!$J14</f>
        <v>#N/A</v>
      </c>
      <c r="AR70" t="e">
        <f>(AR20/100)*'Ingredient comparator'!$J14</f>
        <v>#N/A</v>
      </c>
      <c r="AS70" t="e">
        <f>(AS20/100)*'Ingredient comparator'!$J14</f>
        <v>#N/A</v>
      </c>
      <c r="AT70" t="e">
        <f>(AT20/100)*'Ingredient comparator'!$J14</f>
        <v>#N/A</v>
      </c>
      <c r="AU70" t="e">
        <f>(AU20/100)*'Ingredient comparator'!$J14</f>
        <v>#N/A</v>
      </c>
      <c r="AV70" t="e">
        <f>(AV20/100)*'Ingredient comparator'!$J14</f>
        <v>#N/A</v>
      </c>
      <c r="AW70" t="e">
        <f>(AW20/100)*'Ingredient comparator'!$J14</f>
        <v>#N/A</v>
      </c>
      <c r="AX70" t="e">
        <f>(AX20/100)*'Ingredient comparator'!$J14</f>
        <v>#N/A</v>
      </c>
      <c r="AY70" t="e">
        <f>(AY20/100)*'Ingredient comparator'!$J14</f>
        <v>#N/A</v>
      </c>
      <c r="AZ70" t="e">
        <f>(AZ20/100)*'Ingredient comparator'!$J14</f>
        <v>#N/A</v>
      </c>
    </row>
    <row r="71" spans="2:52" ht="2" customHeight="1" x14ac:dyDescent="0.35">
      <c r="B71" s="6" t="str">
        <f t="shared" si="2"/>
        <v>Recycled 1</v>
      </c>
      <c r="C71" t="e">
        <f>(C21/100)*'Ingredient comparator'!J15</f>
        <v>#N/A</v>
      </c>
      <c r="D71" t="e">
        <f>(D21/100)*'Ingredient comparator'!$J15</f>
        <v>#N/A</v>
      </c>
      <c r="E71" t="e">
        <f>(E21/100)*'Ingredient comparator'!$J15</f>
        <v>#N/A</v>
      </c>
      <c r="F71" t="e">
        <f>(F21/100)*'Ingredient comparator'!$J15</f>
        <v>#N/A</v>
      </c>
      <c r="G71" t="e">
        <f>(G21/100)*'Ingredient comparator'!$J15</f>
        <v>#N/A</v>
      </c>
      <c r="H71" t="e">
        <f>(H21/100)*'Ingredient comparator'!$J15</f>
        <v>#N/A</v>
      </c>
      <c r="I71" t="e">
        <f>(I21/100)*'Ingredient comparator'!$J15</f>
        <v>#N/A</v>
      </c>
      <c r="J71" t="e">
        <f>(J21/100)*'Ingredient comparator'!$J15</f>
        <v>#N/A</v>
      </c>
      <c r="K71" t="e">
        <f>(K21/100)*'Ingredient comparator'!$J15</f>
        <v>#N/A</v>
      </c>
      <c r="L71" t="e">
        <f>(L21/100)*'Ingredient comparator'!$J15</f>
        <v>#N/A</v>
      </c>
      <c r="M71" t="e">
        <f>(M21/100)*'Ingredient comparator'!$J15</f>
        <v>#N/A</v>
      </c>
      <c r="N71" t="e">
        <f>(N21/100)*'Ingredient comparator'!$J15</f>
        <v>#N/A</v>
      </c>
      <c r="O71" t="e">
        <f>(O21/100)*'Ingredient comparator'!$J15</f>
        <v>#N/A</v>
      </c>
      <c r="P71" t="e">
        <f>(P21/100)*'Ingredient comparator'!$J15</f>
        <v>#N/A</v>
      </c>
      <c r="Q71" t="e">
        <f>(Q21/100)*'Ingredient comparator'!$J15</f>
        <v>#N/A</v>
      </c>
      <c r="R71" t="e">
        <f>(R21/100)*'Ingredient comparator'!$J15</f>
        <v>#N/A</v>
      </c>
      <c r="S71" t="e">
        <f>(S21/100)*'Ingredient comparator'!$J15</f>
        <v>#N/A</v>
      </c>
      <c r="T71" t="e">
        <f>(T21/100)*'Ingredient comparator'!$J15</f>
        <v>#N/A</v>
      </c>
      <c r="U71" t="e">
        <f>(U21/100)*'Ingredient comparator'!$J15</f>
        <v>#N/A</v>
      </c>
      <c r="V71" t="e">
        <f>(V21/100)*'Ingredient comparator'!$J15</f>
        <v>#N/A</v>
      </c>
      <c r="W71" t="e">
        <f>(W21/100)*'Ingredient comparator'!$J15</f>
        <v>#N/A</v>
      </c>
      <c r="X71" t="e">
        <f>(X21/100)*'Ingredient comparator'!$J15</f>
        <v>#N/A</v>
      </c>
      <c r="Y71" t="e">
        <f>(Y21/100)*'Ingredient comparator'!$J15</f>
        <v>#N/A</v>
      </c>
      <c r="Z71" t="e">
        <f>(Z21/100)*'Ingredient comparator'!$J15</f>
        <v>#N/A</v>
      </c>
      <c r="AA71" t="e">
        <f>(AA21/100)*'Ingredient comparator'!$J15</f>
        <v>#N/A</v>
      </c>
      <c r="AB71" t="e">
        <f>(AB21/100)*'Ingredient comparator'!$J15</f>
        <v>#N/A</v>
      </c>
      <c r="AC71" t="e">
        <f>(AC21/100)*'Ingredient comparator'!$J15</f>
        <v>#N/A</v>
      </c>
      <c r="AD71" t="e">
        <f>(AD21/100)*'Ingredient comparator'!$J15</f>
        <v>#N/A</v>
      </c>
      <c r="AE71" t="e">
        <f>(AE21/100)*'Ingredient comparator'!$J15</f>
        <v>#N/A</v>
      </c>
      <c r="AF71" t="e">
        <f>(AF21/100)*'Ingredient comparator'!$J15</f>
        <v>#N/A</v>
      </c>
      <c r="AG71" t="e">
        <f>(AG21/100)*'Ingredient comparator'!$J15</f>
        <v>#N/A</v>
      </c>
      <c r="AH71" t="e">
        <f>(AH21/100)*'Ingredient comparator'!$J15</f>
        <v>#N/A</v>
      </c>
      <c r="AI71" t="e">
        <f>(AI21/100)*'Ingredient comparator'!$J15</f>
        <v>#N/A</v>
      </c>
      <c r="AJ71" t="e">
        <f>(AJ21/100)*'Ingredient comparator'!$J15</f>
        <v>#N/A</v>
      </c>
      <c r="AK71" t="e">
        <f>(AK21/100)*'Ingredient comparator'!$J15</f>
        <v>#N/A</v>
      </c>
      <c r="AL71" t="e">
        <f>(AL21/100)*'Ingredient comparator'!$J15</f>
        <v>#N/A</v>
      </c>
      <c r="AM71" t="e">
        <f>(AM21/100)*'Ingredient comparator'!$J15</f>
        <v>#N/A</v>
      </c>
      <c r="AN71" t="e">
        <f>(AN21/100)*'Ingredient comparator'!$J15</f>
        <v>#N/A</v>
      </c>
      <c r="AO71" t="e">
        <f>(AO21/100)*'Ingredient comparator'!$J15</f>
        <v>#N/A</v>
      </c>
      <c r="AP71" t="e">
        <f>(AP21/100)*'Ingredient comparator'!$J15</f>
        <v>#N/A</v>
      </c>
      <c r="AQ71" t="e">
        <f>(AQ21/100)*'Ingredient comparator'!$J15</f>
        <v>#N/A</v>
      </c>
      <c r="AR71" t="e">
        <f>(AR21/100)*'Ingredient comparator'!$J15</f>
        <v>#N/A</v>
      </c>
      <c r="AS71" t="e">
        <f>(AS21/100)*'Ingredient comparator'!$J15</f>
        <v>#N/A</v>
      </c>
      <c r="AT71" t="e">
        <f>(AT21/100)*'Ingredient comparator'!$J15</f>
        <v>#N/A</v>
      </c>
      <c r="AU71" t="e">
        <f>(AU21/100)*'Ingredient comparator'!$J15</f>
        <v>#N/A</v>
      </c>
      <c r="AV71" t="e">
        <f>(AV21/100)*'Ingredient comparator'!$J15</f>
        <v>#N/A</v>
      </c>
      <c r="AW71" t="e">
        <f>(AW21/100)*'Ingredient comparator'!$J15</f>
        <v>#N/A</v>
      </c>
      <c r="AX71" t="e">
        <f>(AX21/100)*'Ingredient comparator'!$J15</f>
        <v>#N/A</v>
      </c>
      <c r="AY71" t="e">
        <f>(AY21/100)*'Ingredient comparator'!$J15</f>
        <v>#N/A</v>
      </c>
      <c r="AZ71" t="e">
        <f>(AZ21/100)*'Ingredient comparator'!$J15</f>
        <v>#N/A</v>
      </c>
    </row>
    <row r="72" spans="2:52" ht="2" customHeight="1" x14ac:dyDescent="0.35">
      <c r="B72" s="6" t="str">
        <f t="shared" si="2"/>
        <v>Recycled 2</v>
      </c>
      <c r="C72" t="e">
        <f>(C22/100)*'Ingredient comparator'!J16</f>
        <v>#N/A</v>
      </c>
      <c r="D72" t="e">
        <f>(D22/100)*'Ingredient comparator'!$J16</f>
        <v>#N/A</v>
      </c>
      <c r="E72" t="e">
        <f>(E22/100)*'Ingredient comparator'!$J16</f>
        <v>#N/A</v>
      </c>
      <c r="F72" t="e">
        <f>(F22/100)*'Ingredient comparator'!$J16</f>
        <v>#N/A</v>
      </c>
      <c r="G72" t="e">
        <f>(G22/100)*'Ingredient comparator'!$J16</f>
        <v>#N/A</v>
      </c>
      <c r="H72" t="e">
        <f>(H22/100)*'Ingredient comparator'!$J16</f>
        <v>#N/A</v>
      </c>
      <c r="I72" t="e">
        <f>(I22/100)*'Ingredient comparator'!$J16</f>
        <v>#N/A</v>
      </c>
      <c r="J72" t="e">
        <f>(J22/100)*'Ingredient comparator'!$J16</f>
        <v>#N/A</v>
      </c>
      <c r="K72" t="e">
        <f>(K22/100)*'Ingredient comparator'!$J16</f>
        <v>#N/A</v>
      </c>
      <c r="L72" t="e">
        <f>(L22/100)*'Ingredient comparator'!$J16</f>
        <v>#N/A</v>
      </c>
      <c r="M72" t="e">
        <f>(M22/100)*'Ingredient comparator'!$J16</f>
        <v>#N/A</v>
      </c>
      <c r="N72" t="e">
        <f>(N22/100)*'Ingredient comparator'!$J16</f>
        <v>#N/A</v>
      </c>
      <c r="O72" t="e">
        <f>(O22/100)*'Ingredient comparator'!$J16</f>
        <v>#N/A</v>
      </c>
      <c r="P72" t="e">
        <f>(P22/100)*'Ingredient comparator'!$J16</f>
        <v>#N/A</v>
      </c>
      <c r="Q72" t="e">
        <f>(Q22/100)*'Ingredient comparator'!$J16</f>
        <v>#N/A</v>
      </c>
      <c r="R72" t="e">
        <f>(R22/100)*'Ingredient comparator'!$J16</f>
        <v>#N/A</v>
      </c>
      <c r="S72" t="e">
        <f>(S22/100)*'Ingredient comparator'!$J16</f>
        <v>#N/A</v>
      </c>
      <c r="T72" t="e">
        <f>(T22/100)*'Ingredient comparator'!$J16</f>
        <v>#N/A</v>
      </c>
      <c r="U72" t="e">
        <f>(U22/100)*'Ingredient comparator'!$J16</f>
        <v>#N/A</v>
      </c>
      <c r="V72" t="e">
        <f>(V22/100)*'Ingredient comparator'!$J16</f>
        <v>#N/A</v>
      </c>
      <c r="W72" t="e">
        <f>(W22/100)*'Ingredient comparator'!$J16</f>
        <v>#N/A</v>
      </c>
      <c r="X72" t="e">
        <f>(X22/100)*'Ingredient comparator'!$J16</f>
        <v>#N/A</v>
      </c>
      <c r="Y72" t="e">
        <f>(Y22/100)*'Ingredient comparator'!$J16</f>
        <v>#N/A</v>
      </c>
      <c r="Z72" t="e">
        <f>(Z22/100)*'Ingredient comparator'!$J16</f>
        <v>#N/A</v>
      </c>
      <c r="AA72" t="e">
        <f>(AA22/100)*'Ingredient comparator'!$J16</f>
        <v>#N/A</v>
      </c>
      <c r="AB72" t="e">
        <f>(AB22/100)*'Ingredient comparator'!$J16</f>
        <v>#N/A</v>
      </c>
      <c r="AC72" t="e">
        <f>(AC22/100)*'Ingredient comparator'!$J16</f>
        <v>#N/A</v>
      </c>
      <c r="AD72" t="e">
        <f>(AD22/100)*'Ingredient comparator'!$J16</f>
        <v>#N/A</v>
      </c>
      <c r="AE72" t="e">
        <f>(AE22/100)*'Ingredient comparator'!$J16</f>
        <v>#N/A</v>
      </c>
      <c r="AF72" t="e">
        <f>(AF22/100)*'Ingredient comparator'!$J16</f>
        <v>#N/A</v>
      </c>
      <c r="AG72" t="e">
        <f>(AG22/100)*'Ingredient comparator'!$J16</f>
        <v>#N/A</v>
      </c>
      <c r="AH72" t="e">
        <f>(AH22/100)*'Ingredient comparator'!$J16</f>
        <v>#N/A</v>
      </c>
      <c r="AI72" t="e">
        <f>(AI22/100)*'Ingredient comparator'!$J16</f>
        <v>#N/A</v>
      </c>
      <c r="AJ72" t="e">
        <f>(AJ22/100)*'Ingredient comparator'!$J16</f>
        <v>#N/A</v>
      </c>
      <c r="AK72" t="e">
        <f>(AK22/100)*'Ingredient comparator'!$J16</f>
        <v>#N/A</v>
      </c>
      <c r="AL72" t="e">
        <f>(AL22/100)*'Ingredient comparator'!$J16</f>
        <v>#N/A</v>
      </c>
      <c r="AM72" t="e">
        <f>(AM22/100)*'Ingredient comparator'!$J16</f>
        <v>#N/A</v>
      </c>
      <c r="AN72" t="e">
        <f>(AN22/100)*'Ingredient comparator'!$J16</f>
        <v>#N/A</v>
      </c>
      <c r="AO72" t="e">
        <f>(AO22/100)*'Ingredient comparator'!$J16</f>
        <v>#N/A</v>
      </c>
      <c r="AP72" t="e">
        <f>(AP22/100)*'Ingredient comparator'!$J16</f>
        <v>#N/A</v>
      </c>
      <c r="AQ72" t="e">
        <f>(AQ22/100)*'Ingredient comparator'!$J16</f>
        <v>#N/A</v>
      </c>
      <c r="AR72" t="e">
        <f>(AR22/100)*'Ingredient comparator'!$J16</f>
        <v>#N/A</v>
      </c>
      <c r="AS72" t="e">
        <f>(AS22/100)*'Ingredient comparator'!$J16</f>
        <v>#N/A</v>
      </c>
      <c r="AT72" t="e">
        <f>(AT22/100)*'Ingredient comparator'!$J16</f>
        <v>#N/A</v>
      </c>
      <c r="AU72" t="e">
        <f>(AU22/100)*'Ingredient comparator'!$J16</f>
        <v>#N/A</v>
      </c>
      <c r="AV72" t="e">
        <f>(AV22/100)*'Ingredient comparator'!$J16</f>
        <v>#N/A</v>
      </c>
      <c r="AW72" t="e">
        <f>(AW22/100)*'Ingredient comparator'!$J16</f>
        <v>#N/A</v>
      </c>
      <c r="AX72" t="e">
        <f>(AX22/100)*'Ingredient comparator'!$J16</f>
        <v>#N/A</v>
      </c>
      <c r="AY72" t="e">
        <f>(AY22/100)*'Ingredient comparator'!$J16</f>
        <v>#N/A</v>
      </c>
      <c r="AZ72" t="e">
        <f>(AZ22/100)*'Ingredient comparator'!$J16</f>
        <v>#N/A</v>
      </c>
    </row>
    <row r="73" spans="2:52" ht="2" customHeight="1" x14ac:dyDescent="0.35">
      <c r="B73" s="6" t="str">
        <f t="shared" si="2"/>
        <v>Recycled 3</v>
      </c>
      <c r="C73" t="e">
        <f>(C23/100)*'Ingredient comparator'!J17</f>
        <v>#N/A</v>
      </c>
      <c r="D73" t="e">
        <f>(D23/100)*'Ingredient comparator'!$J17</f>
        <v>#N/A</v>
      </c>
      <c r="E73" t="e">
        <f>(E23/100)*'Ingredient comparator'!$J17</f>
        <v>#N/A</v>
      </c>
      <c r="F73" t="e">
        <f>(F23/100)*'Ingredient comparator'!$J17</f>
        <v>#N/A</v>
      </c>
      <c r="G73" t="e">
        <f>(G23/100)*'Ingredient comparator'!$J17</f>
        <v>#N/A</v>
      </c>
      <c r="H73" t="e">
        <f>(H23/100)*'Ingredient comparator'!$J17</f>
        <v>#N/A</v>
      </c>
      <c r="I73" t="e">
        <f>(I23/100)*'Ingredient comparator'!$J17</f>
        <v>#N/A</v>
      </c>
      <c r="J73" t="e">
        <f>(J23/100)*'Ingredient comparator'!$J17</f>
        <v>#N/A</v>
      </c>
      <c r="K73" t="e">
        <f>(K23/100)*'Ingredient comparator'!$J17</f>
        <v>#N/A</v>
      </c>
      <c r="L73" t="e">
        <f>(L23/100)*'Ingredient comparator'!$J17</f>
        <v>#N/A</v>
      </c>
      <c r="M73" t="e">
        <f>(M23/100)*'Ingredient comparator'!$J17</f>
        <v>#N/A</v>
      </c>
      <c r="N73" t="e">
        <f>(N23/100)*'Ingredient comparator'!$J17</f>
        <v>#N/A</v>
      </c>
      <c r="O73" t="e">
        <f>(O23/100)*'Ingredient comparator'!$J17</f>
        <v>#N/A</v>
      </c>
      <c r="P73" t="e">
        <f>(P23/100)*'Ingredient comparator'!$J17</f>
        <v>#N/A</v>
      </c>
      <c r="Q73" t="e">
        <f>(Q23/100)*'Ingredient comparator'!$J17</f>
        <v>#N/A</v>
      </c>
      <c r="R73" t="e">
        <f>(R23/100)*'Ingredient comparator'!$J17</f>
        <v>#N/A</v>
      </c>
      <c r="S73" t="e">
        <f>(S23/100)*'Ingredient comparator'!$J17</f>
        <v>#N/A</v>
      </c>
      <c r="T73" t="e">
        <f>(T23/100)*'Ingredient comparator'!$J17</f>
        <v>#N/A</v>
      </c>
      <c r="U73" t="e">
        <f>(U23/100)*'Ingredient comparator'!$J17</f>
        <v>#N/A</v>
      </c>
      <c r="V73" t="e">
        <f>(V23/100)*'Ingredient comparator'!$J17</f>
        <v>#N/A</v>
      </c>
      <c r="W73" t="e">
        <f>(W23/100)*'Ingredient comparator'!$J17</f>
        <v>#N/A</v>
      </c>
      <c r="X73" t="e">
        <f>(X23/100)*'Ingredient comparator'!$J17</f>
        <v>#N/A</v>
      </c>
      <c r="Y73" t="e">
        <f>(Y23/100)*'Ingredient comparator'!$J17</f>
        <v>#N/A</v>
      </c>
      <c r="Z73" t="e">
        <f>(Z23/100)*'Ingredient comparator'!$J17</f>
        <v>#N/A</v>
      </c>
      <c r="AA73" t="e">
        <f>(AA23/100)*'Ingredient comparator'!$J17</f>
        <v>#N/A</v>
      </c>
      <c r="AB73" t="e">
        <f>(AB23/100)*'Ingredient comparator'!$J17</f>
        <v>#N/A</v>
      </c>
      <c r="AC73" t="e">
        <f>(AC23/100)*'Ingredient comparator'!$J17</f>
        <v>#N/A</v>
      </c>
      <c r="AD73" t="e">
        <f>(AD23/100)*'Ingredient comparator'!$J17</f>
        <v>#N/A</v>
      </c>
      <c r="AE73" t="e">
        <f>(AE23/100)*'Ingredient comparator'!$J17</f>
        <v>#N/A</v>
      </c>
      <c r="AF73" t="e">
        <f>(AF23/100)*'Ingredient comparator'!$J17</f>
        <v>#N/A</v>
      </c>
      <c r="AG73" t="e">
        <f>(AG23/100)*'Ingredient comparator'!$J17</f>
        <v>#N/A</v>
      </c>
      <c r="AH73" t="e">
        <f>(AH23/100)*'Ingredient comparator'!$J17</f>
        <v>#N/A</v>
      </c>
      <c r="AI73" t="e">
        <f>(AI23/100)*'Ingredient comparator'!$J17</f>
        <v>#N/A</v>
      </c>
      <c r="AJ73" t="e">
        <f>(AJ23/100)*'Ingredient comparator'!$J17</f>
        <v>#N/A</v>
      </c>
      <c r="AK73" t="e">
        <f>(AK23/100)*'Ingredient comparator'!$J17</f>
        <v>#N/A</v>
      </c>
      <c r="AL73" t="e">
        <f>(AL23/100)*'Ingredient comparator'!$J17</f>
        <v>#N/A</v>
      </c>
      <c r="AM73" t="e">
        <f>(AM23/100)*'Ingredient comparator'!$J17</f>
        <v>#N/A</v>
      </c>
      <c r="AN73" t="e">
        <f>(AN23/100)*'Ingredient comparator'!$J17</f>
        <v>#N/A</v>
      </c>
      <c r="AO73" t="e">
        <f>(AO23/100)*'Ingredient comparator'!$J17</f>
        <v>#N/A</v>
      </c>
      <c r="AP73" t="e">
        <f>(AP23/100)*'Ingredient comparator'!$J17</f>
        <v>#N/A</v>
      </c>
      <c r="AQ73" t="e">
        <f>(AQ23/100)*'Ingredient comparator'!$J17</f>
        <v>#N/A</v>
      </c>
      <c r="AR73" t="e">
        <f>(AR23/100)*'Ingredient comparator'!$J17</f>
        <v>#N/A</v>
      </c>
      <c r="AS73" t="e">
        <f>(AS23/100)*'Ingredient comparator'!$J17</f>
        <v>#N/A</v>
      </c>
      <c r="AT73" t="e">
        <f>(AT23/100)*'Ingredient comparator'!$J17</f>
        <v>#N/A</v>
      </c>
      <c r="AU73" t="e">
        <f>(AU23/100)*'Ingredient comparator'!$J17</f>
        <v>#N/A</v>
      </c>
      <c r="AV73" t="e">
        <f>(AV23/100)*'Ingredient comparator'!$J17</f>
        <v>#N/A</v>
      </c>
      <c r="AW73" t="e">
        <f>(AW23/100)*'Ingredient comparator'!$J17</f>
        <v>#N/A</v>
      </c>
      <c r="AX73" t="e">
        <f>(AX23/100)*'Ingredient comparator'!$J17</f>
        <v>#N/A</v>
      </c>
      <c r="AY73" t="e">
        <f>(AY23/100)*'Ingredient comparator'!$J17</f>
        <v>#N/A</v>
      </c>
      <c r="AZ73" t="e">
        <f>(AZ23/100)*'Ingredient comparator'!$J17</f>
        <v>#N/A</v>
      </c>
    </row>
    <row r="74" spans="2:52" ht="2" customHeight="1" x14ac:dyDescent="0.35">
      <c r="B74" s="6" t="str">
        <f t="shared" si="2"/>
        <v>Recycled 4</v>
      </c>
      <c r="C74" t="e">
        <f>(C24/100)*'Ingredient comparator'!J18</f>
        <v>#N/A</v>
      </c>
      <c r="D74" t="e">
        <f>(D24/100)*'Ingredient comparator'!$J18</f>
        <v>#N/A</v>
      </c>
      <c r="E74" t="e">
        <f>(E24/100)*'Ingredient comparator'!$J18</f>
        <v>#N/A</v>
      </c>
      <c r="F74" t="e">
        <f>(F24/100)*'Ingredient comparator'!$J18</f>
        <v>#N/A</v>
      </c>
      <c r="G74" t="e">
        <f>(G24/100)*'Ingredient comparator'!$J18</f>
        <v>#N/A</v>
      </c>
      <c r="H74" t="e">
        <f>(H24/100)*'Ingredient comparator'!$J18</f>
        <v>#N/A</v>
      </c>
      <c r="I74" t="e">
        <f>(I24/100)*'Ingredient comparator'!$J18</f>
        <v>#N/A</v>
      </c>
      <c r="J74" t="e">
        <f>(J24/100)*'Ingredient comparator'!$J18</f>
        <v>#N/A</v>
      </c>
      <c r="K74" t="e">
        <f>(K24/100)*'Ingredient comparator'!$J18</f>
        <v>#N/A</v>
      </c>
      <c r="L74" t="e">
        <f>(L24/100)*'Ingredient comparator'!$J18</f>
        <v>#N/A</v>
      </c>
      <c r="M74" t="e">
        <f>(M24/100)*'Ingredient comparator'!$J18</f>
        <v>#N/A</v>
      </c>
      <c r="N74" t="e">
        <f>(N24/100)*'Ingredient comparator'!$J18</f>
        <v>#N/A</v>
      </c>
      <c r="O74" t="e">
        <f>(O24/100)*'Ingredient comparator'!$J18</f>
        <v>#N/A</v>
      </c>
      <c r="P74" t="e">
        <f>(P24/100)*'Ingredient comparator'!$J18</f>
        <v>#N/A</v>
      </c>
      <c r="Q74" t="e">
        <f>(Q24/100)*'Ingredient comparator'!$J18</f>
        <v>#N/A</v>
      </c>
      <c r="R74" t="e">
        <f>(R24/100)*'Ingredient comparator'!$J18</f>
        <v>#N/A</v>
      </c>
      <c r="S74" t="e">
        <f>(S24/100)*'Ingredient comparator'!$J18</f>
        <v>#N/A</v>
      </c>
      <c r="T74" t="e">
        <f>(T24/100)*'Ingredient comparator'!$J18</f>
        <v>#N/A</v>
      </c>
      <c r="U74" t="e">
        <f>(U24/100)*'Ingredient comparator'!$J18</f>
        <v>#N/A</v>
      </c>
      <c r="V74" t="e">
        <f>(V24/100)*'Ingredient comparator'!$J18</f>
        <v>#N/A</v>
      </c>
      <c r="W74" t="e">
        <f>(W24/100)*'Ingredient comparator'!$J18</f>
        <v>#N/A</v>
      </c>
      <c r="X74" t="e">
        <f>(X24/100)*'Ingredient comparator'!$J18</f>
        <v>#N/A</v>
      </c>
      <c r="Y74" t="e">
        <f>(Y24/100)*'Ingredient comparator'!$J18</f>
        <v>#N/A</v>
      </c>
      <c r="Z74" t="e">
        <f>(Z24/100)*'Ingredient comparator'!$J18</f>
        <v>#N/A</v>
      </c>
      <c r="AA74" t="e">
        <f>(AA24/100)*'Ingredient comparator'!$J18</f>
        <v>#N/A</v>
      </c>
      <c r="AB74" t="e">
        <f>(AB24/100)*'Ingredient comparator'!$J18</f>
        <v>#N/A</v>
      </c>
      <c r="AC74" t="e">
        <f>(AC24/100)*'Ingredient comparator'!$J18</f>
        <v>#N/A</v>
      </c>
      <c r="AD74" t="e">
        <f>(AD24/100)*'Ingredient comparator'!$J18</f>
        <v>#N/A</v>
      </c>
      <c r="AE74" t="e">
        <f>(AE24/100)*'Ingredient comparator'!$J18</f>
        <v>#N/A</v>
      </c>
      <c r="AF74" t="e">
        <f>(AF24/100)*'Ingredient comparator'!$J18</f>
        <v>#N/A</v>
      </c>
      <c r="AG74" t="e">
        <f>(AG24/100)*'Ingredient comparator'!$J18</f>
        <v>#N/A</v>
      </c>
      <c r="AH74" t="e">
        <f>(AH24/100)*'Ingredient comparator'!$J18</f>
        <v>#N/A</v>
      </c>
      <c r="AI74" t="e">
        <f>(AI24/100)*'Ingredient comparator'!$J18</f>
        <v>#N/A</v>
      </c>
      <c r="AJ74" t="e">
        <f>(AJ24/100)*'Ingredient comparator'!$J18</f>
        <v>#N/A</v>
      </c>
      <c r="AK74" t="e">
        <f>(AK24/100)*'Ingredient comparator'!$J18</f>
        <v>#N/A</v>
      </c>
      <c r="AL74" t="e">
        <f>(AL24/100)*'Ingredient comparator'!$J18</f>
        <v>#N/A</v>
      </c>
      <c r="AM74" t="e">
        <f>(AM24/100)*'Ingredient comparator'!$J18</f>
        <v>#N/A</v>
      </c>
      <c r="AN74" t="e">
        <f>(AN24/100)*'Ingredient comparator'!$J18</f>
        <v>#N/A</v>
      </c>
      <c r="AO74" t="e">
        <f>(AO24/100)*'Ingredient comparator'!$J18</f>
        <v>#N/A</v>
      </c>
      <c r="AP74" t="e">
        <f>(AP24/100)*'Ingredient comparator'!$J18</f>
        <v>#N/A</v>
      </c>
      <c r="AQ74" t="e">
        <f>(AQ24/100)*'Ingredient comparator'!$J18</f>
        <v>#N/A</v>
      </c>
      <c r="AR74" t="e">
        <f>(AR24/100)*'Ingredient comparator'!$J18</f>
        <v>#N/A</v>
      </c>
      <c r="AS74" t="e">
        <f>(AS24/100)*'Ingredient comparator'!$J18</f>
        <v>#N/A</v>
      </c>
      <c r="AT74" t="e">
        <f>(AT24/100)*'Ingredient comparator'!$J18</f>
        <v>#N/A</v>
      </c>
      <c r="AU74" t="e">
        <f>(AU24/100)*'Ingredient comparator'!$J18</f>
        <v>#N/A</v>
      </c>
      <c r="AV74" t="e">
        <f>(AV24/100)*'Ingredient comparator'!$J18</f>
        <v>#N/A</v>
      </c>
      <c r="AW74" t="e">
        <f>(AW24/100)*'Ingredient comparator'!$J18</f>
        <v>#N/A</v>
      </c>
      <c r="AX74" t="e">
        <f>(AX24/100)*'Ingredient comparator'!$J18</f>
        <v>#N/A</v>
      </c>
      <c r="AY74" t="e">
        <f>(AY24/100)*'Ingredient comparator'!$J18</f>
        <v>#N/A</v>
      </c>
      <c r="AZ74" t="e">
        <f>(AZ24/100)*'Ingredient comparator'!$J18</f>
        <v>#N/A</v>
      </c>
    </row>
    <row r="75" spans="2:52" ht="2" customHeight="1" x14ac:dyDescent="0.35">
      <c r="B75" s="6" t="str">
        <f t="shared" si="2"/>
        <v>Recycled 5</v>
      </c>
      <c r="C75" t="e">
        <f>(C25/100)*'Ingredient comparator'!J19</f>
        <v>#N/A</v>
      </c>
      <c r="D75" t="e">
        <f>(D25/100)*'Ingredient comparator'!$J19</f>
        <v>#N/A</v>
      </c>
      <c r="E75" t="e">
        <f>(E25/100)*'Ingredient comparator'!$J19</f>
        <v>#N/A</v>
      </c>
      <c r="F75" t="e">
        <f>(F25/100)*'Ingredient comparator'!$J19</f>
        <v>#N/A</v>
      </c>
      <c r="G75" t="e">
        <f>(G25/100)*'Ingredient comparator'!$J19</f>
        <v>#N/A</v>
      </c>
      <c r="H75" t="e">
        <f>(H25/100)*'Ingredient comparator'!$J19</f>
        <v>#N/A</v>
      </c>
      <c r="I75" t="e">
        <f>(I25/100)*'Ingredient comparator'!$J19</f>
        <v>#N/A</v>
      </c>
      <c r="J75" t="e">
        <f>(J25/100)*'Ingredient comparator'!$J19</f>
        <v>#N/A</v>
      </c>
      <c r="K75" t="e">
        <f>(K25/100)*'Ingredient comparator'!$J19</f>
        <v>#N/A</v>
      </c>
      <c r="L75" t="e">
        <f>(L25/100)*'Ingredient comparator'!$J19</f>
        <v>#N/A</v>
      </c>
      <c r="M75" t="e">
        <f>(M25/100)*'Ingredient comparator'!$J19</f>
        <v>#N/A</v>
      </c>
      <c r="N75" t="e">
        <f>(N25/100)*'Ingredient comparator'!$J19</f>
        <v>#N/A</v>
      </c>
      <c r="O75" t="e">
        <f>(O25/100)*'Ingredient comparator'!$J19</f>
        <v>#N/A</v>
      </c>
      <c r="P75" t="e">
        <f>(P25/100)*'Ingredient comparator'!$J19</f>
        <v>#N/A</v>
      </c>
      <c r="Q75" t="e">
        <f>(Q25/100)*'Ingredient comparator'!$J19</f>
        <v>#N/A</v>
      </c>
      <c r="R75" t="e">
        <f>(R25/100)*'Ingredient comparator'!$J19</f>
        <v>#N/A</v>
      </c>
      <c r="S75" t="e">
        <f>(S25/100)*'Ingredient comparator'!$J19</f>
        <v>#N/A</v>
      </c>
      <c r="T75" t="e">
        <f>(T25/100)*'Ingredient comparator'!$J19</f>
        <v>#N/A</v>
      </c>
      <c r="U75" t="e">
        <f>(U25/100)*'Ingredient comparator'!$J19</f>
        <v>#N/A</v>
      </c>
      <c r="V75" t="e">
        <f>(V25/100)*'Ingredient comparator'!$J19</f>
        <v>#N/A</v>
      </c>
      <c r="W75" t="e">
        <f>(W25/100)*'Ingredient comparator'!$J19</f>
        <v>#N/A</v>
      </c>
      <c r="X75" t="e">
        <f>(X25/100)*'Ingredient comparator'!$J19</f>
        <v>#N/A</v>
      </c>
      <c r="Y75" t="e">
        <f>(Y25/100)*'Ingredient comparator'!$J19</f>
        <v>#N/A</v>
      </c>
      <c r="Z75" t="e">
        <f>(Z25/100)*'Ingredient comparator'!$J19</f>
        <v>#N/A</v>
      </c>
      <c r="AA75" t="e">
        <f>(AA25/100)*'Ingredient comparator'!$J19</f>
        <v>#N/A</v>
      </c>
      <c r="AB75" t="e">
        <f>(AB25/100)*'Ingredient comparator'!$J19</f>
        <v>#N/A</v>
      </c>
      <c r="AC75" t="e">
        <f>(AC25/100)*'Ingredient comparator'!$J19</f>
        <v>#N/A</v>
      </c>
      <c r="AD75" t="e">
        <f>(AD25/100)*'Ingredient comparator'!$J19</f>
        <v>#N/A</v>
      </c>
      <c r="AE75" t="e">
        <f>(AE25/100)*'Ingredient comparator'!$J19</f>
        <v>#N/A</v>
      </c>
      <c r="AF75" t="e">
        <f>(AF25/100)*'Ingredient comparator'!$J19</f>
        <v>#N/A</v>
      </c>
      <c r="AG75" t="e">
        <f>(AG25/100)*'Ingredient comparator'!$J19</f>
        <v>#N/A</v>
      </c>
      <c r="AH75" t="e">
        <f>(AH25/100)*'Ingredient comparator'!$J19</f>
        <v>#N/A</v>
      </c>
      <c r="AI75" t="e">
        <f>(AI25/100)*'Ingredient comparator'!$J19</f>
        <v>#N/A</v>
      </c>
      <c r="AJ75" t="e">
        <f>(AJ25/100)*'Ingredient comparator'!$J19</f>
        <v>#N/A</v>
      </c>
      <c r="AK75" t="e">
        <f>(AK25/100)*'Ingredient comparator'!$J19</f>
        <v>#N/A</v>
      </c>
      <c r="AL75" t="e">
        <f>(AL25/100)*'Ingredient comparator'!$J19</f>
        <v>#N/A</v>
      </c>
      <c r="AM75" t="e">
        <f>(AM25/100)*'Ingredient comparator'!$J19</f>
        <v>#N/A</v>
      </c>
      <c r="AN75" t="e">
        <f>(AN25/100)*'Ingredient comparator'!$J19</f>
        <v>#N/A</v>
      </c>
      <c r="AO75" t="e">
        <f>(AO25/100)*'Ingredient comparator'!$J19</f>
        <v>#N/A</v>
      </c>
      <c r="AP75" t="e">
        <f>(AP25/100)*'Ingredient comparator'!$J19</f>
        <v>#N/A</v>
      </c>
      <c r="AQ75" t="e">
        <f>(AQ25/100)*'Ingredient comparator'!$J19</f>
        <v>#N/A</v>
      </c>
      <c r="AR75" t="e">
        <f>(AR25/100)*'Ingredient comparator'!$J19</f>
        <v>#N/A</v>
      </c>
      <c r="AS75" t="e">
        <f>(AS25/100)*'Ingredient comparator'!$J19</f>
        <v>#N/A</v>
      </c>
      <c r="AT75" t="e">
        <f>(AT25/100)*'Ingredient comparator'!$J19</f>
        <v>#N/A</v>
      </c>
      <c r="AU75" t="e">
        <f>(AU25/100)*'Ingredient comparator'!$J19</f>
        <v>#N/A</v>
      </c>
      <c r="AV75" t="e">
        <f>(AV25/100)*'Ingredient comparator'!$J19</f>
        <v>#N/A</v>
      </c>
      <c r="AW75" t="e">
        <f>(AW25/100)*'Ingredient comparator'!$J19</f>
        <v>#N/A</v>
      </c>
      <c r="AX75" t="e">
        <f>(AX25/100)*'Ingredient comparator'!$J19</f>
        <v>#N/A</v>
      </c>
      <c r="AY75" t="e">
        <f>(AY25/100)*'Ingredient comparator'!$J19</f>
        <v>#N/A</v>
      </c>
      <c r="AZ75" t="e">
        <f>(AZ25/100)*'Ingredient comparator'!$J19</f>
        <v>#N/A</v>
      </c>
    </row>
    <row r="76" spans="2:52" ht="2" customHeight="1" x14ac:dyDescent="0.35">
      <c r="B76" s="6" t="str">
        <f t="shared" si="2"/>
        <v>Recycled 6</v>
      </c>
      <c r="C76" t="e">
        <f>(C26/100)*'Ingredient comparator'!J20</f>
        <v>#N/A</v>
      </c>
      <c r="D76" t="e">
        <f>(D26/100)*'Ingredient comparator'!$J20</f>
        <v>#N/A</v>
      </c>
      <c r="E76" t="e">
        <f>(E26/100)*'Ingredient comparator'!$J20</f>
        <v>#N/A</v>
      </c>
      <c r="F76" t="e">
        <f>(F26/100)*'Ingredient comparator'!$J20</f>
        <v>#N/A</v>
      </c>
      <c r="G76" t="e">
        <f>(G26/100)*'Ingredient comparator'!$J20</f>
        <v>#N/A</v>
      </c>
      <c r="H76" t="e">
        <f>(H26/100)*'Ingredient comparator'!$J20</f>
        <v>#N/A</v>
      </c>
      <c r="I76" t="e">
        <f>(I26/100)*'Ingredient comparator'!$J20</f>
        <v>#N/A</v>
      </c>
      <c r="J76" t="e">
        <f>(J26/100)*'Ingredient comparator'!$J20</f>
        <v>#N/A</v>
      </c>
      <c r="K76" t="e">
        <f>(K26/100)*'Ingredient comparator'!$J20</f>
        <v>#N/A</v>
      </c>
      <c r="L76" t="e">
        <f>(L26/100)*'Ingredient comparator'!$J20</f>
        <v>#N/A</v>
      </c>
      <c r="M76" t="e">
        <f>(M26/100)*'Ingredient comparator'!$J20</f>
        <v>#N/A</v>
      </c>
      <c r="N76" t="e">
        <f>(N26/100)*'Ingredient comparator'!$J20</f>
        <v>#N/A</v>
      </c>
      <c r="O76" t="e">
        <f>(O26/100)*'Ingredient comparator'!$J20</f>
        <v>#N/A</v>
      </c>
      <c r="P76" t="e">
        <f>(P26/100)*'Ingredient comparator'!$J20</f>
        <v>#N/A</v>
      </c>
      <c r="Q76" t="e">
        <f>(Q26/100)*'Ingredient comparator'!$J20</f>
        <v>#N/A</v>
      </c>
      <c r="R76" t="e">
        <f>(R26/100)*'Ingredient comparator'!$J20</f>
        <v>#N/A</v>
      </c>
      <c r="S76" t="e">
        <f>(S26/100)*'Ingredient comparator'!$J20</f>
        <v>#N/A</v>
      </c>
      <c r="T76" t="e">
        <f>(T26/100)*'Ingredient comparator'!$J20</f>
        <v>#N/A</v>
      </c>
      <c r="U76" t="e">
        <f>(U26/100)*'Ingredient comparator'!$J20</f>
        <v>#N/A</v>
      </c>
      <c r="V76" t="e">
        <f>(V26/100)*'Ingredient comparator'!$J20</f>
        <v>#N/A</v>
      </c>
      <c r="W76" t="e">
        <f>(W26/100)*'Ingredient comparator'!$J20</f>
        <v>#N/A</v>
      </c>
      <c r="X76" t="e">
        <f>(X26/100)*'Ingredient comparator'!$J20</f>
        <v>#N/A</v>
      </c>
      <c r="Y76" t="e">
        <f>(Y26/100)*'Ingredient comparator'!$J20</f>
        <v>#N/A</v>
      </c>
      <c r="Z76" t="e">
        <f>(Z26/100)*'Ingredient comparator'!$J20</f>
        <v>#N/A</v>
      </c>
      <c r="AA76" t="e">
        <f>(AA26/100)*'Ingredient comparator'!$J20</f>
        <v>#N/A</v>
      </c>
      <c r="AB76" t="e">
        <f>(AB26/100)*'Ingredient comparator'!$J20</f>
        <v>#N/A</v>
      </c>
      <c r="AC76" t="e">
        <f>(AC26/100)*'Ingredient comparator'!$J20</f>
        <v>#N/A</v>
      </c>
      <c r="AD76" t="e">
        <f>(AD26/100)*'Ingredient comparator'!$J20</f>
        <v>#N/A</v>
      </c>
      <c r="AE76" t="e">
        <f>(AE26/100)*'Ingredient comparator'!$J20</f>
        <v>#N/A</v>
      </c>
      <c r="AF76" t="e">
        <f>(AF26/100)*'Ingredient comparator'!$J20</f>
        <v>#N/A</v>
      </c>
      <c r="AG76" t="e">
        <f>(AG26/100)*'Ingredient comparator'!$J20</f>
        <v>#N/A</v>
      </c>
      <c r="AH76" t="e">
        <f>(AH26/100)*'Ingredient comparator'!$J20</f>
        <v>#N/A</v>
      </c>
      <c r="AI76" t="e">
        <f>(AI26/100)*'Ingredient comparator'!$J20</f>
        <v>#N/A</v>
      </c>
      <c r="AJ76" t="e">
        <f>(AJ26/100)*'Ingredient comparator'!$J20</f>
        <v>#N/A</v>
      </c>
      <c r="AK76" t="e">
        <f>(AK26/100)*'Ingredient comparator'!$J20</f>
        <v>#N/A</v>
      </c>
      <c r="AL76" t="e">
        <f>(AL26/100)*'Ingredient comparator'!$J20</f>
        <v>#N/A</v>
      </c>
      <c r="AM76" t="e">
        <f>(AM26/100)*'Ingredient comparator'!$J20</f>
        <v>#N/A</v>
      </c>
      <c r="AN76" t="e">
        <f>(AN26/100)*'Ingredient comparator'!$J20</f>
        <v>#N/A</v>
      </c>
      <c r="AO76" t="e">
        <f>(AO26/100)*'Ingredient comparator'!$J20</f>
        <v>#N/A</v>
      </c>
      <c r="AP76" t="e">
        <f>(AP26/100)*'Ingredient comparator'!$J20</f>
        <v>#N/A</v>
      </c>
      <c r="AQ76" t="e">
        <f>(AQ26/100)*'Ingredient comparator'!$J20</f>
        <v>#N/A</v>
      </c>
      <c r="AR76" t="e">
        <f>(AR26/100)*'Ingredient comparator'!$J20</f>
        <v>#N/A</v>
      </c>
      <c r="AS76" t="e">
        <f>(AS26/100)*'Ingredient comparator'!$J20</f>
        <v>#N/A</v>
      </c>
      <c r="AT76" t="e">
        <f>(AT26/100)*'Ingredient comparator'!$J20</f>
        <v>#N/A</v>
      </c>
      <c r="AU76" t="e">
        <f>(AU26/100)*'Ingredient comparator'!$J20</f>
        <v>#N/A</v>
      </c>
      <c r="AV76" t="e">
        <f>(AV26/100)*'Ingredient comparator'!$J20</f>
        <v>#N/A</v>
      </c>
      <c r="AW76" t="e">
        <f>(AW26/100)*'Ingredient comparator'!$J20</f>
        <v>#N/A</v>
      </c>
      <c r="AX76" t="e">
        <f>(AX26/100)*'Ingredient comparator'!$J20</f>
        <v>#N/A</v>
      </c>
      <c r="AY76" t="e">
        <f>(AY26/100)*'Ingredient comparator'!$J20</f>
        <v>#N/A</v>
      </c>
      <c r="AZ76" t="e">
        <f>(AZ26/100)*'Ingredient comparator'!$J20</f>
        <v>#N/A</v>
      </c>
    </row>
    <row r="77" spans="2:52" ht="2" customHeight="1" x14ac:dyDescent="0.35">
      <c r="B77" s="6" t="str">
        <f t="shared" si="2"/>
        <v>Recycled 7</v>
      </c>
      <c r="C77" t="e">
        <f>(C27/100)*'Ingredient comparator'!J21</f>
        <v>#N/A</v>
      </c>
      <c r="D77" t="e">
        <f>(D27/100)*'Ingredient comparator'!$J21</f>
        <v>#N/A</v>
      </c>
      <c r="E77" t="e">
        <f>(E27/100)*'Ingredient comparator'!$J21</f>
        <v>#N/A</v>
      </c>
      <c r="F77" t="e">
        <f>(F27/100)*'Ingredient comparator'!$J21</f>
        <v>#N/A</v>
      </c>
      <c r="G77" t="e">
        <f>(G27/100)*'Ingredient comparator'!$J21</f>
        <v>#N/A</v>
      </c>
      <c r="H77" t="e">
        <f>(H27/100)*'Ingredient comparator'!$J21</f>
        <v>#N/A</v>
      </c>
      <c r="I77" t="e">
        <f>(I27/100)*'Ingredient comparator'!$J21</f>
        <v>#N/A</v>
      </c>
      <c r="J77" t="e">
        <f>(J27/100)*'Ingredient comparator'!$J21</f>
        <v>#N/A</v>
      </c>
      <c r="K77" t="e">
        <f>(K27/100)*'Ingredient comparator'!$J21</f>
        <v>#N/A</v>
      </c>
      <c r="L77" t="e">
        <f>(L27/100)*'Ingredient comparator'!$J21</f>
        <v>#N/A</v>
      </c>
      <c r="M77" t="e">
        <f>(M27/100)*'Ingredient comparator'!$J21</f>
        <v>#N/A</v>
      </c>
      <c r="N77" t="e">
        <f>(N27/100)*'Ingredient comparator'!$J21</f>
        <v>#N/A</v>
      </c>
      <c r="O77" t="e">
        <f>(O27/100)*'Ingredient comparator'!$J21</f>
        <v>#N/A</v>
      </c>
      <c r="P77" t="e">
        <f>(P27/100)*'Ingredient comparator'!$J21</f>
        <v>#N/A</v>
      </c>
      <c r="Q77" t="e">
        <f>(Q27/100)*'Ingredient comparator'!$J21</f>
        <v>#N/A</v>
      </c>
      <c r="R77" t="e">
        <f>(R27/100)*'Ingredient comparator'!$J21</f>
        <v>#N/A</v>
      </c>
      <c r="S77" t="e">
        <f>(S27/100)*'Ingredient comparator'!$J21</f>
        <v>#N/A</v>
      </c>
      <c r="T77" t="e">
        <f>(T27/100)*'Ingredient comparator'!$J21</f>
        <v>#N/A</v>
      </c>
      <c r="U77" t="e">
        <f>(U27/100)*'Ingredient comparator'!$J21</f>
        <v>#N/A</v>
      </c>
      <c r="V77" t="e">
        <f>(V27/100)*'Ingredient comparator'!$J21</f>
        <v>#N/A</v>
      </c>
      <c r="W77" t="e">
        <f>(W27/100)*'Ingredient comparator'!$J21</f>
        <v>#N/A</v>
      </c>
      <c r="X77" t="e">
        <f>(X27/100)*'Ingredient comparator'!$J21</f>
        <v>#N/A</v>
      </c>
      <c r="Y77" t="e">
        <f>(Y27/100)*'Ingredient comparator'!$J21</f>
        <v>#N/A</v>
      </c>
      <c r="Z77" t="e">
        <f>(Z27/100)*'Ingredient comparator'!$J21</f>
        <v>#N/A</v>
      </c>
      <c r="AA77" t="e">
        <f>(AA27/100)*'Ingredient comparator'!$J21</f>
        <v>#N/A</v>
      </c>
      <c r="AB77" t="e">
        <f>(AB27/100)*'Ingredient comparator'!$J21</f>
        <v>#N/A</v>
      </c>
      <c r="AC77" t="e">
        <f>(AC27/100)*'Ingredient comparator'!$J21</f>
        <v>#N/A</v>
      </c>
      <c r="AD77" t="e">
        <f>(AD27/100)*'Ingredient comparator'!$J21</f>
        <v>#N/A</v>
      </c>
      <c r="AE77" t="e">
        <f>(AE27/100)*'Ingredient comparator'!$J21</f>
        <v>#N/A</v>
      </c>
      <c r="AF77" t="e">
        <f>(AF27/100)*'Ingredient comparator'!$J21</f>
        <v>#N/A</v>
      </c>
      <c r="AG77" t="e">
        <f>(AG27/100)*'Ingredient comparator'!$J21</f>
        <v>#N/A</v>
      </c>
      <c r="AH77" t="e">
        <f>(AH27/100)*'Ingredient comparator'!$J21</f>
        <v>#N/A</v>
      </c>
      <c r="AI77" t="e">
        <f>(AI27/100)*'Ingredient comparator'!$J21</f>
        <v>#N/A</v>
      </c>
      <c r="AJ77" t="e">
        <f>(AJ27/100)*'Ingredient comparator'!$J21</f>
        <v>#N/A</v>
      </c>
      <c r="AK77" t="e">
        <f>(AK27/100)*'Ingredient comparator'!$J21</f>
        <v>#N/A</v>
      </c>
      <c r="AL77" t="e">
        <f>(AL27/100)*'Ingredient comparator'!$J21</f>
        <v>#N/A</v>
      </c>
      <c r="AM77" t="e">
        <f>(AM27/100)*'Ingredient comparator'!$J21</f>
        <v>#N/A</v>
      </c>
      <c r="AN77" t="e">
        <f>(AN27/100)*'Ingredient comparator'!$J21</f>
        <v>#N/A</v>
      </c>
      <c r="AO77" t="e">
        <f>(AO27/100)*'Ingredient comparator'!$J21</f>
        <v>#N/A</v>
      </c>
      <c r="AP77" t="e">
        <f>(AP27/100)*'Ingredient comparator'!$J21</f>
        <v>#N/A</v>
      </c>
      <c r="AQ77" t="e">
        <f>(AQ27/100)*'Ingredient comparator'!$J21</f>
        <v>#N/A</v>
      </c>
      <c r="AR77" t="e">
        <f>(AR27/100)*'Ingredient comparator'!$J21</f>
        <v>#N/A</v>
      </c>
      <c r="AS77" t="e">
        <f>(AS27/100)*'Ingredient comparator'!$J21</f>
        <v>#N/A</v>
      </c>
      <c r="AT77" t="e">
        <f>(AT27/100)*'Ingredient comparator'!$J21</f>
        <v>#N/A</v>
      </c>
      <c r="AU77" t="e">
        <f>(AU27/100)*'Ingredient comparator'!$J21</f>
        <v>#N/A</v>
      </c>
      <c r="AV77" t="e">
        <f>(AV27/100)*'Ingredient comparator'!$J21</f>
        <v>#N/A</v>
      </c>
      <c r="AW77" t="e">
        <f>(AW27/100)*'Ingredient comparator'!$J21</f>
        <v>#N/A</v>
      </c>
      <c r="AX77" t="e">
        <f>(AX27/100)*'Ingredient comparator'!$J21</f>
        <v>#N/A</v>
      </c>
      <c r="AY77" t="e">
        <f>(AY27/100)*'Ingredient comparator'!$J21</f>
        <v>#N/A</v>
      </c>
      <c r="AZ77" t="e">
        <f>(AZ27/100)*'Ingredient comparator'!$J21</f>
        <v>#N/A</v>
      </c>
    </row>
    <row r="78" spans="2:52" ht="2" customHeight="1" x14ac:dyDescent="0.35">
      <c r="B78" s="6" t="str">
        <f t="shared" si="2"/>
        <v>Coir 1</v>
      </c>
      <c r="C78" t="e">
        <f>(C28/100)*'Ingredient comparator'!J22</f>
        <v>#N/A</v>
      </c>
      <c r="D78" t="e">
        <f>(D28/100)*'Ingredient comparator'!$J22</f>
        <v>#N/A</v>
      </c>
      <c r="E78" t="e">
        <f>(E28/100)*'Ingredient comparator'!$J22</f>
        <v>#N/A</v>
      </c>
      <c r="F78" t="e">
        <f>(F28/100)*'Ingredient comparator'!$J22</f>
        <v>#N/A</v>
      </c>
      <c r="G78" t="e">
        <f>(G28/100)*'Ingredient comparator'!$J22</f>
        <v>#N/A</v>
      </c>
      <c r="H78" t="e">
        <f>(H28/100)*'Ingredient comparator'!$J22</f>
        <v>#N/A</v>
      </c>
      <c r="I78" t="e">
        <f>(I28/100)*'Ingredient comparator'!$J22</f>
        <v>#N/A</v>
      </c>
      <c r="J78" t="e">
        <f>(J28/100)*'Ingredient comparator'!$J22</f>
        <v>#N/A</v>
      </c>
      <c r="K78" t="e">
        <f>(K28/100)*'Ingredient comparator'!$J22</f>
        <v>#N/A</v>
      </c>
      <c r="L78" t="e">
        <f>(L28/100)*'Ingredient comparator'!$J22</f>
        <v>#N/A</v>
      </c>
      <c r="M78" t="e">
        <f>(M28/100)*'Ingredient comparator'!$J22</f>
        <v>#N/A</v>
      </c>
      <c r="N78" t="e">
        <f>(N28/100)*'Ingredient comparator'!$J22</f>
        <v>#N/A</v>
      </c>
      <c r="O78" t="e">
        <f>(O28/100)*'Ingredient comparator'!$J22</f>
        <v>#N/A</v>
      </c>
      <c r="P78" t="e">
        <f>(P28/100)*'Ingredient comparator'!$J22</f>
        <v>#N/A</v>
      </c>
      <c r="Q78" t="e">
        <f>(Q28/100)*'Ingredient comparator'!$J22</f>
        <v>#N/A</v>
      </c>
      <c r="R78" t="e">
        <f>(R28/100)*'Ingredient comparator'!$J22</f>
        <v>#N/A</v>
      </c>
      <c r="S78" t="e">
        <f>(S28/100)*'Ingredient comparator'!$J22</f>
        <v>#N/A</v>
      </c>
      <c r="T78" t="e">
        <f>(T28/100)*'Ingredient comparator'!$J22</f>
        <v>#N/A</v>
      </c>
      <c r="U78" t="e">
        <f>(U28/100)*'Ingredient comparator'!$J22</f>
        <v>#N/A</v>
      </c>
      <c r="V78" t="e">
        <f>(V28/100)*'Ingredient comparator'!$J22</f>
        <v>#N/A</v>
      </c>
      <c r="W78" t="e">
        <f>(W28/100)*'Ingredient comparator'!$J22</f>
        <v>#N/A</v>
      </c>
      <c r="X78" t="e">
        <f>(X28/100)*'Ingredient comparator'!$J22</f>
        <v>#N/A</v>
      </c>
      <c r="Y78" t="e">
        <f>(Y28/100)*'Ingredient comparator'!$J22</f>
        <v>#N/A</v>
      </c>
      <c r="Z78" t="e">
        <f>(Z28/100)*'Ingredient comparator'!$J22</f>
        <v>#N/A</v>
      </c>
      <c r="AA78" t="e">
        <f>(AA28/100)*'Ingredient comparator'!$J22</f>
        <v>#N/A</v>
      </c>
      <c r="AB78" t="e">
        <f>(AB28/100)*'Ingredient comparator'!$J22</f>
        <v>#N/A</v>
      </c>
      <c r="AC78" t="e">
        <f>(AC28/100)*'Ingredient comparator'!$J22</f>
        <v>#N/A</v>
      </c>
      <c r="AD78" t="e">
        <f>(AD28/100)*'Ingredient comparator'!$J22</f>
        <v>#N/A</v>
      </c>
      <c r="AE78" t="e">
        <f>(AE28/100)*'Ingredient comparator'!$J22</f>
        <v>#N/A</v>
      </c>
      <c r="AF78" t="e">
        <f>(AF28/100)*'Ingredient comparator'!$J22</f>
        <v>#N/A</v>
      </c>
      <c r="AG78" t="e">
        <f>(AG28/100)*'Ingredient comparator'!$J22</f>
        <v>#N/A</v>
      </c>
      <c r="AH78" t="e">
        <f>(AH28/100)*'Ingredient comparator'!$J22</f>
        <v>#N/A</v>
      </c>
      <c r="AI78" t="e">
        <f>(AI28/100)*'Ingredient comparator'!$J22</f>
        <v>#N/A</v>
      </c>
      <c r="AJ78" t="e">
        <f>(AJ28/100)*'Ingredient comparator'!$J22</f>
        <v>#N/A</v>
      </c>
      <c r="AK78" t="e">
        <f>(AK28/100)*'Ingredient comparator'!$J22</f>
        <v>#N/A</v>
      </c>
      <c r="AL78" t="e">
        <f>(AL28/100)*'Ingredient comparator'!$J22</f>
        <v>#N/A</v>
      </c>
      <c r="AM78" t="e">
        <f>(AM28/100)*'Ingredient comparator'!$J22</f>
        <v>#N/A</v>
      </c>
      <c r="AN78" t="e">
        <f>(AN28/100)*'Ingredient comparator'!$J22</f>
        <v>#N/A</v>
      </c>
      <c r="AO78" t="e">
        <f>(AO28/100)*'Ingredient comparator'!$J22</f>
        <v>#N/A</v>
      </c>
      <c r="AP78" t="e">
        <f>(AP28/100)*'Ingredient comparator'!$J22</f>
        <v>#N/A</v>
      </c>
      <c r="AQ78" t="e">
        <f>(AQ28/100)*'Ingredient comparator'!$J22</f>
        <v>#N/A</v>
      </c>
      <c r="AR78" t="e">
        <f>(AR28/100)*'Ingredient comparator'!$J22</f>
        <v>#N/A</v>
      </c>
      <c r="AS78" t="e">
        <f>(AS28/100)*'Ingredient comparator'!$J22</f>
        <v>#N/A</v>
      </c>
      <c r="AT78" t="e">
        <f>(AT28/100)*'Ingredient comparator'!$J22</f>
        <v>#N/A</v>
      </c>
      <c r="AU78" t="e">
        <f>(AU28/100)*'Ingredient comparator'!$J22</f>
        <v>#N/A</v>
      </c>
      <c r="AV78" t="e">
        <f>(AV28/100)*'Ingredient comparator'!$J22</f>
        <v>#N/A</v>
      </c>
      <c r="AW78" t="e">
        <f>(AW28/100)*'Ingredient comparator'!$J22</f>
        <v>#N/A</v>
      </c>
      <c r="AX78" t="e">
        <f>(AX28/100)*'Ingredient comparator'!$J22</f>
        <v>#N/A</v>
      </c>
      <c r="AY78" t="e">
        <f>(AY28/100)*'Ingredient comparator'!$J22</f>
        <v>#N/A</v>
      </c>
      <c r="AZ78" t="e">
        <f>(AZ28/100)*'Ingredient comparator'!$J22</f>
        <v>#N/A</v>
      </c>
    </row>
    <row r="79" spans="2:52" ht="2" customHeight="1" x14ac:dyDescent="0.35">
      <c r="B79" s="6" t="str">
        <f t="shared" si="2"/>
        <v>Coir 2</v>
      </c>
      <c r="C79" t="e">
        <f>(C29/100)*'Ingredient comparator'!J23</f>
        <v>#N/A</v>
      </c>
      <c r="D79" t="e">
        <f>(D29/100)*'Ingredient comparator'!$J23</f>
        <v>#N/A</v>
      </c>
      <c r="E79" t="e">
        <f>(E29/100)*'Ingredient comparator'!$J23</f>
        <v>#N/A</v>
      </c>
      <c r="F79" t="e">
        <f>(F29/100)*'Ingredient comparator'!$J23</f>
        <v>#N/A</v>
      </c>
      <c r="G79" t="e">
        <f>(G29/100)*'Ingredient comparator'!$J23</f>
        <v>#N/A</v>
      </c>
      <c r="H79" t="e">
        <f>(H29/100)*'Ingredient comparator'!$J23</f>
        <v>#N/A</v>
      </c>
      <c r="I79" t="e">
        <f>(I29/100)*'Ingredient comparator'!$J23</f>
        <v>#N/A</v>
      </c>
      <c r="J79" t="e">
        <f>(J29/100)*'Ingredient comparator'!$J23</f>
        <v>#N/A</v>
      </c>
      <c r="K79" t="e">
        <f>(K29/100)*'Ingredient comparator'!$J23</f>
        <v>#N/A</v>
      </c>
      <c r="L79" t="e">
        <f>(L29/100)*'Ingredient comparator'!$J23</f>
        <v>#N/A</v>
      </c>
      <c r="M79" t="e">
        <f>(M29/100)*'Ingredient comparator'!$J23</f>
        <v>#N/A</v>
      </c>
      <c r="N79" t="e">
        <f>(N29/100)*'Ingredient comparator'!$J23</f>
        <v>#N/A</v>
      </c>
      <c r="O79" t="e">
        <f>(O29/100)*'Ingredient comparator'!$J23</f>
        <v>#N/A</v>
      </c>
      <c r="P79" t="e">
        <f>(P29/100)*'Ingredient comparator'!$J23</f>
        <v>#N/A</v>
      </c>
      <c r="Q79" t="e">
        <f>(Q29/100)*'Ingredient comparator'!$J23</f>
        <v>#N/A</v>
      </c>
      <c r="R79" t="e">
        <f>(R29/100)*'Ingredient comparator'!$J23</f>
        <v>#N/A</v>
      </c>
      <c r="S79" t="e">
        <f>(S29/100)*'Ingredient comparator'!$J23</f>
        <v>#N/A</v>
      </c>
      <c r="T79" t="e">
        <f>(T29/100)*'Ingredient comparator'!$J23</f>
        <v>#N/A</v>
      </c>
      <c r="U79" t="e">
        <f>(U29/100)*'Ingredient comparator'!$J23</f>
        <v>#N/A</v>
      </c>
      <c r="V79" t="e">
        <f>(V29/100)*'Ingredient comparator'!$J23</f>
        <v>#N/A</v>
      </c>
      <c r="W79" t="e">
        <f>(W29/100)*'Ingredient comparator'!$J23</f>
        <v>#N/A</v>
      </c>
      <c r="X79" t="e">
        <f>(X29/100)*'Ingredient comparator'!$J23</f>
        <v>#N/A</v>
      </c>
      <c r="Y79" t="e">
        <f>(Y29/100)*'Ingredient comparator'!$J23</f>
        <v>#N/A</v>
      </c>
      <c r="Z79" t="e">
        <f>(Z29/100)*'Ingredient comparator'!$J23</f>
        <v>#N/A</v>
      </c>
      <c r="AA79" t="e">
        <f>(AA29/100)*'Ingredient comparator'!$J23</f>
        <v>#N/A</v>
      </c>
      <c r="AB79" t="e">
        <f>(AB29/100)*'Ingredient comparator'!$J23</f>
        <v>#N/A</v>
      </c>
      <c r="AC79" t="e">
        <f>(AC29/100)*'Ingredient comparator'!$J23</f>
        <v>#N/A</v>
      </c>
      <c r="AD79" t="e">
        <f>(AD29/100)*'Ingredient comparator'!$J23</f>
        <v>#N/A</v>
      </c>
      <c r="AE79" t="e">
        <f>(AE29/100)*'Ingredient comparator'!$J23</f>
        <v>#N/A</v>
      </c>
      <c r="AF79" t="e">
        <f>(AF29/100)*'Ingredient comparator'!$J23</f>
        <v>#N/A</v>
      </c>
      <c r="AG79" t="e">
        <f>(AG29/100)*'Ingredient comparator'!$J23</f>
        <v>#N/A</v>
      </c>
      <c r="AH79" t="e">
        <f>(AH29/100)*'Ingredient comparator'!$J23</f>
        <v>#N/A</v>
      </c>
      <c r="AI79" t="e">
        <f>(AI29/100)*'Ingredient comparator'!$J23</f>
        <v>#N/A</v>
      </c>
      <c r="AJ79" t="e">
        <f>(AJ29/100)*'Ingredient comparator'!$J23</f>
        <v>#N/A</v>
      </c>
      <c r="AK79" t="e">
        <f>(AK29/100)*'Ingredient comparator'!$J23</f>
        <v>#N/A</v>
      </c>
      <c r="AL79" t="e">
        <f>(AL29/100)*'Ingredient comparator'!$J23</f>
        <v>#N/A</v>
      </c>
      <c r="AM79" t="e">
        <f>(AM29/100)*'Ingredient comparator'!$J23</f>
        <v>#N/A</v>
      </c>
      <c r="AN79" t="e">
        <f>(AN29/100)*'Ingredient comparator'!$J23</f>
        <v>#N/A</v>
      </c>
      <c r="AO79" t="e">
        <f>(AO29/100)*'Ingredient comparator'!$J23</f>
        <v>#N/A</v>
      </c>
      <c r="AP79" t="e">
        <f>(AP29/100)*'Ingredient comparator'!$J23</f>
        <v>#N/A</v>
      </c>
      <c r="AQ79" t="e">
        <f>(AQ29/100)*'Ingredient comparator'!$J23</f>
        <v>#N/A</v>
      </c>
      <c r="AR79" t="e">
        <f>(AR29/100)*'Ingredient comparator'!$J23</f>
        <v>#N/A</v>
      </c>
      <c r="AS79" t="e">
        <f>(AS29/100)*'Ingredient comparator'!$J23</f>
        <v>#N/A</v>
      </c>
      <c r="AT79" t="e">
        <f>(AT29/100)*'Ingredient comparator'!$J23</f>
        <v>#N/A</v>
      </c>
      <c r="AU79" t="e">
        <f>(AU29/100)*'Ingredient comparator'!$J23</f>
        <v>#N/A</v>
      </c>
      <c r="AV79" t="e">
        <f>(AV29/100)*'Ingredient comparator'!$J23</f>
        <v>#N/A</v>
      </c>
      <c r="AW79" t="e">
        <f>(AW29/100)*'Ingredient comparator'!$J23</f>
        <v>#N/A</v>
      </c>
      <c r="AX79" t="e">
        <f>(AX29/100)*'Ingredient comparator'!$J23</f>
        <v>#N/A</v>
      </c>
      <c r="AY79" t="e">
        <f>(AY29/100)*'Ingredient comparator'!$J23</f>
        <v>#N/A</v>
      </c>
      <c r="AZ79" t="e">
        <f>(AZ29/100)*'Ingredient comparator'!$J23</f>
        <v>#N/A</v>
      </c>
    </row>
    <row r="80" spans="2:52" ht="2" customHeight="1" x14ac:dyDescent="0.35">
      <c r="B80" s="6" t="str">
        <f t="shared" si="2"/>
        <v>Coir 3</v>
      </c>
      <c r="C80" t="e">
        <f>(C30/100)*'Ingredient comparator'!J24</f>
        <v>#N/A</v>
      </c>
      <c r="D80" t="e">
        <f>(D30/100)*'Ingredient comparator'!$J24</f>
        <v>#N/A</v>
      </c>
      <c r="E80" t="e">
        <f>(E30/100)*'Ingredient comparator'!$J24</f>
        <v>#N/A</v>
      </c>
      <c r="F80" t="e">
        <f>(F30/100)*'Ingredient comparator'!$J24</f>
        <v>#N/A</v>
      </c>
      <c r="G80" t="e">
        <f>(G30/100)*'Ingredient comparator'!$J24</f>
        <v>#N/A</v>
      </c>
      <c r="H80" t="e">
        <f>(H30/100)*'Ingredient comparator'!$J24</f>
        <v>#N/A</v>
      </c>
      <c r="I80" t="e">
        <f>(I30/100)*'Ingredient comparator'!$J24</f>
        <v>#N/A</v>
      </c>
      <c r="J80" t="e">
        <f>(J30/100)*'Ingredient comparator'!$J24</f>
        <v>#N/A</v>
      </c>
      <c r="K80" t="e">
        <f>(K30/100)*'Ingredient comparator'!$J24</f>
        <v>#N/A</v>
      </c>
      <c r="L80" t="e">
        <f>(L30/100)*'Ingredient comparator'!$J24</f>
        <v>#N/A</v>
      </c>
      <c r="M80" t="e">
        <f>(M30/100)*'Ingredient comparator'!$J24</f>
        <v>#N/A</v>
      </c>
      <c r="N80" t="e">
        <f>(N30/100)*'Ingredient comparator'!$J24</f>
        <v>#N/A</v>
      </c>
      <c r="O80" t="e">
        <f>(O30/100)*'Ingredient comparator'!$J24</f>
        <v>#N/A</v>
      </c>
      <c r="P80" t="e">
        <f>(P30/100)*'Ingredient comparator'!$J24</f>
        <v>#N/A</v>
      </c>
      <c r="Q80" t="e">
        <f>(Q30/100)*'Ingredient comparator'!$J24</f>
        <v>#N/A</v>
      </c>
      <c r="R80" t="e">
        <f>(R30/100)*'Ingredient comparator'!$J24</f>
        <v>#N/A</v>
      </c>
      <c r="S80" t="e">
        <f>(S30/100)*'Ingredient comparator'!$J24</f>
        <v>#N/A</v>
      </c>
      <c r="T80" t="e">
        <f>(T30/100)*'Ingredient comparator'!$J24</f>
        <v>#N/A</v>
      </c>
      <c r="U80" t="e">
        <f>(U30/100)*'Ingredient comparator'!$J24</f>
        <v>#N/A</v>
      </c>
      <c r="V80" t="e">
        <f>(V30/100)*'Ingredient comparator'!$J24</f>
        <v>#N/A</v>
      </c>
      <c r="W80" t="e">
        <f>(W30/100)*'Ingredient comparator'!$J24</f>
        <v>#N/A</v>
      </c>
      <c r="X80" t="e">
        <f>(X30/100)*'Ingredient comparator'!$J24</f>
        <v>#N/A</v>
      </c>
      <c r="Y80" t="e">
        <f>(Y30/100)*'Ingredient comparator'!$J24</f>
        <v>#N/A</v>
      </c>
      <c r="Z80" t="e">
        <f>(Z30/100)*'Ingredient comparator'!$J24</f>
        <v>#N/A</v>
      </c>
      <c r="AA80" t="e">
        <f>(AA30/100)*'Ingredient comparator'!$J24</f>
        <v>#N/A</v>
      </c>
      <c r="AB80" t="e">
        <f>(AB30/100)*'Ingredient comparator'!$J24</f>
        <v>#N/A</v>
      </c>
      <c r="AC80" t="e">
        <f>(AC30/100)*'Ingredient comparator'!$J24</f>
        <v>#N/A</v>
      </c>
      <c r="AD80" t="e">
        <f>(AD30/100)*'Ingredient comparator'!$J24</f>
        <v>#N/A</v>
      </c>
      <c r="AE80" t="e">
        <f>(AE30/100)*'Ingredient comparator'!$J24</f>
        <v>#N/A</v>
      </c>
      <c r="AF80" t="e">
        <f>(AF30/100)*'Ingredient comparator'!$J24</f>
        <v>#N/A</v>
      </c>
      <c r="AG80" t="e">
        <f>(AG30/100)*'Ingredient comparator'!$J24</f>
        <v>#N/A</v>
      </c>
      <c r="AH80" t="e">
        <f>(AH30/100)*'Ingredient comparator'!$J24</f>
        <v>#N/A</v>
      </c>
      <c r="AI80" t="e">
        <f>(AI30/100)*'Ingredient comparator'!$J24</f>
        <v>#N/A</v>
      </c>
      <c r="AJ80" t="e">
        <f>(AJ30/100)*'Ingredient comparator'!$J24</f>
        <v>#N/A</v>
      </c>
      <c r="AK80" t="e">
        <f>(AK30/100)*'Ingredient comparator'!$J24</f>
        <v>#N/A</v>
      </c>
      <c r="AL80" t="e">
        <f>(AL30/100)*'Ingredient comparator'!$J24</f>
        <v>#N/A</v>
      </c>
      <c r="AM80" t="e">
        <f>(AM30/100)*'Ingredient comparator'!$J24</f>
        <v>#N/A</v>
      </c>
      <c r="AN80" t="e">
        <f>(AN30/100)*'Ingredient comparator'!$J24</f>
        <v>#N/A</v>
      </c>
      <c r="AO80" t="e">
        <f>(AO30/100)*'Ingredient comparator'!$J24</f>
        <v>#N/A</v>
      </c>
      <c r="AP80" t="e">
        <f>(AP30/100)*'Ingredient comparator'!$J24</f>
        <v>#N/A</v>
      </c>
      <c r="AQ80" t="e">
        <f>(AQ30/100)*'Ingredient comparator'!$J24</f>
        <v>#N/A</v>
      </c>
      <c r="AR80" t="e">
        <f>(AR30/100)*'Ingredient comparator'!$J24</f>
        <v>#N/A</v>
      </c>
      <c r="AS80" t="e">
        <f>(AS30/100)*'Ingredient comparator'!$J24</f>
        <v>#N/A</v>
      </c>
      <c r="AT80" t="e">
        <f>(AT30/100)*'Ingredient comparator'!$J24</f>
        <v>#N/A</v>
      </c>
      <c r="AU80" t="e">
        <f>(AU30/100)*'Ingredient comparator'!$J24</f>
        <v>#N/A</v>
      </c>
      <c r="AV80" t="e">
        <f>(AV30/100)*'Ingredient comparator'!$J24</f>
        <v>#N/A</v>
      </c>
      <c r="AW80" t="e">
        <f>(AW30/100)*'Ingredient comparator'!$J24</f>
        <v>#N/A</v>
      </c>
      <c r="AX80" t="e">
        <f>(AX30/100)*'Ingredient comparator'!$J24</f>
        <v>#N/A</v>
      </c>
      <c r="AY80" t="e">
        <f>(AY30/100)*'Ingredient comparator'!$J24</f>
        <v>#N/A</v>
      </c>
      <c r="AZ80" t="e">
        <f>(AZ30/100)*'Ingredient comparator'!$J24</f>
        <v>#N/A</v>
      </c>
    </row>
    <row r="81" spans="2:52" ht="2" customHeight="1" x14ac:dyDescent="0.35">
      <c r="B81" s="6" t="str">
        <f t="shared" si="2"/>
        <v>Coir 4</v>
      </c>
      <c r="C81" t="e">
        <f>(C31/100)*'Ingredient comparator'!J25</f>
        <v>#N/A</v>
      </c>
      <c r="D81" t="e">
        <f>(D31/100)*'Ingredient comparator'!$J25</f>
        <v>#N/A</v>
      </c>
      <c r="E81" t="e">
        <f>(E31/100)*'Ingredient comparator'!$J25</f>
        <v>#N/A</v>
      </c>
      <c r="F81" t="e">
        <f>(F31/100)*'Ingredient comparator'!$J25</f>
        <v>#N/A</v>
      </c>
      <c r="G81" t="e">
        <f>(G31/100)*'Ingredient comparator'!$J25</f>
        <v>#N/A</v>
      </c>
      <c r="H81" t="e">
        <f>(H31/100)*'Ingredient comparator'!$J25</f>
        <v>#N/A</v>
      </c>
      <c r="I81" t="e">
        <f>(I31/100)*'Ingredient comparator'!$J25</f>
        <v>#N/A</v>
      </c>
      <c r="J81" t="e">
        <f>(J31/100)*'Ingredient comparator'!$J25</f>
        <v>#N/A</v>
      </c>
      <c r="K81" t="e">
        <f>(K31/100)*'Ingredient comparator'!$J25</f>
        <v>#N/A</v>
      </c>
      <c r="L81" t="e">
        <f>(L31/100)*'Ingredient comparator'!$J25</f>
        <v>#N/A</v>
      </c>
      <c r="M81" t="e">
        <f>(M31/100)*'Ingredient comparator'!$J25</f>
        <v>#N/A</v>
      </c>
      <c r="N81" t="e">
        <f>(N31/100)*'Ingredient comparator'!$J25</f>
        <v>#N/A</v>
      </c>
      <c r="O81" t="e">
        <f>(O31/100)*'Ingredient comparator'!$J25</f>
        <v>#N/A</v>
      </c>
      <c r="P81" t="e">
        <f>(P31/100)*'Ingredient comparator'!$J25</f>
        <v>#N/A</v>
      </c>
      <c r="Q81" t="e">
        <f>(Q31/100)*'Ingredient comparator'!$J25</f>
        <v>#N/A</v>
      </c>
      <c r="R81" t="e">
        <f>(R31/100)*'Ingredient comparator'!$J25</f>
        <v>#N/A</v>
      </c>
      <c r="S81" t="e">
        <f>(S31/100)*'Ingredient comparator'!$J25</f>
        <v>#N/A</v>
      </c>
      <c r="T81" t="e">
        <f>(T31/100)*'Ingredient comparator'!$J25</f>
        <v>#N/A</v>
      </c>
      <c r="U81" t="e">
        <f>(U31/100)*'Ingredient comparator'!$J25</f>
        <v>#N/A</v>
      </c>
      <c r="V81" t="e">
        <f>(V31/100)*'Ingredient comparator'!$J25</f>
        <v>#N/A</v>
      </c>
      <c r="W81" t="e">
        <f>(W31/100)*'Ingredient comparator'!$J25</f>
        <v>#N/A</v>
      </c>
      <c r="X81" t="e">
        <f>(X31/100)*'Ingredient comparator'!$J25</f>
        <v>#N/A</v>
      </c>
      <c r="Y81" t="e">
        <f>(Y31/100)*'Ingredient comparator'!$J25</f>
        <v>#N/A</v>
      </c>
      <c r="Z81" t="e">
        <f>(Z31/100)*'Ingredient comparator'!$J25</f>
        <v>#N/A</v>
      </c>
      <c r="AA81" t="e">
        <f>(AA31/100)*'Ingredient comparator'!$J25</f>
        <v>#N/A</v>
      </c>
      <c r="AB81" t="e">
        <f>(AB31/100)*'Ingredient comparator'!$J25</f>
        <v>#N/A</v>
      </c>
      <c r="AC81" t="e">
        <f>(AC31/100)*'Ingredient comparator'!$J25</f>
        <v>#N/A</v>
      </c>
      <c r="AD81" t="e">
        <f>(AD31/100)*'Ingredient comparator'!$J25</f>
        <v>#N/A</v>
      </c>
      <c r="AE81" t="e">
        <f>(AE31/100)*'Ingredient comparator'!$J25</f>
        <v>#N/A</v>
      </c>
      <c r="AF81" t="e">
        <f>(AF31/100)*'Ingredient comparator'!$J25</f>
        <v>#N/A</v>
      </c>
      <c r="AG81" t="e">
        <f>(AG31/100)*'Ingredient comparator'!$J25</f>
        <v>#N/A</v>
      </c>
      <c r="AH81" t="e">
        <f>(AH31/100)*'Ingredient comparator'!$J25</f>
        <v>#N/A</v>
      </c>
      <c r="AI81" t="e">
        <f>(AI31/100)*'Ingredient comparator'!$J25</f>
        <v>#N/A</v>
      </c>
      <c r="AJ81" t="e">
        <f>(AJ31/100)*'Ingredient comparator'!$J25</f>
        <v>#N/A</v>
      </c>
      <c r="AK81" t="e">
        <f>(AK31/100)*'Ingredient comparator'!$J25</f>
        <v>#N/A</v>
      </c>
      <c r="AL81" t="e">
        <f>(AL31/100)*'Ingredient comparator'!$J25</f>
        <v>#N/A</v>
      </c>
      <c r="AM81" t="e">
        <f>(AM31/100)*'Ingredient comparator'!$J25</f>
        <v>#N/A</v>
      </c>
      <c r="AN81" t="e">
        <f>(AN31/100)*'Ingredient comparator'!$J25</f>
        <v>#N/A</v>
      </c>
      <c r="AO81" t="e">
        <f>(AO31/100)*'Ingredient comparator'!$J25</f>
        <v>#N/A</v>
      </c>
      <c r="AP81" t="e">
        <f>(AP31/100)*'Ingredient comparator'!$J25</f>
        <v>#N/A</v>
      </c>
      <c r="AQ81" t="e">
        <f>(AQ31/100)*'Ingredient comparator'!$J25</f>
        <v>#N/A</v>
      </c>
      <c r="AR81" t="e">
        <f>(AR31/100)*'Ingredient comparator'!$J25</f>
        <v>#N/A</v>
      </c>
      <c r="AS81" t="e">
        <f>(AS31/100)*'Ingredient comparator'!$J25</f>
        <v>#N/A</v>
      </c>
      <c r="AT81" t="e">
        <f>(AT31/100)*'Ingredient comparator'!$J25</f>
        <v>#N/A</v>
      </c>
      <c r="AU81" t="e">
        <f>(AU31/100)*'Ingredient comparator'!$J25</f>
        <v>#N/A</v>
      </c>
      <c r="AV81" t="e">
        <f>(AV31/100)*'Ingredient comparator'!$J25</f>
        <v>#N/A</v>
      </c>
      <c r="AW81" t="e">
        <f>(AW31/100)*'Ingredient comparator'!$J25</f>
        <v>#N/A</v>
      </c>
      <c r="AX81" t="e">
        <f>(AX31/100)*'Ingredient comparator'!$J25</f>
        <v>#N/A</v>
      </c>
      <c r="AY81" t="e">
        <f>(AY31/100)*'Ingredient comparator'!$J25</f>
        <v>#N/A</v>
      </c>
      <c r="AZ81" t="e">
        <f>(AZ31/100)*'Ingredient comparator'!$J25</f>
        <v>#N/A</v>
      </c>
    </row>
    <row r="82" spans="2:52" ht="2" customHeight="1" x14ac:dyDescent="0.35">
      <c r="B82" s="6" t="str">
        <f t="shared" si="2"/>
        <v>Coir 5</v>
      </c>
      <c r="C82" t="e">
        <f>(C32/100)*'Ingredient comparator'!J26</f>
        <v>#N/A</v>
      </c>
      <c r="D82" t="e">
        <f>(D32/100)*'Ingredient comparator'!$J26</f>
        <v>#N/A</v>
      </c>
      <c r="E82" t="e">
        <f>(E32/100)*'Ingredient comparator'!$J26</f>
        <v>#N/A</v>
      </c>
      <c r="F82" t="e">
        <f>(F32/100)*'Ingredient comparator'!$J26</f>
        <v>#N/A</v>
      </c>
      <c r="G82" t="e">
        <f>(G32/100)*'Ingredient comparator'!$J26</f>
        <v>#N/A</v>
      </c>
      <c r="H82" t="e">
        <f>(H32/100)*'Ingredient comparator'!$J26</f>
        <v>#N/A</v>
      </c>
      <c r="I82" t="e">
        <f>(I32/100)*'Ingredient comparator'!$J26</f>
        <v>#N/A</v>
      </c>
      <c r="J82" t="e">
        <f>(J32/100)*'Ingredient comparator'!$J26</f>
        <v>#N/A</v>
      </c>
      <c r="K82" t="e">
        <f>(K32/100)*'Ingredient comparator'!$J26</f>
        <v>#N/A</v>
      </c>
      <c r="L82" t="e">
        <f>(L32/100)*'Ingredient comparator'!$J26</f>
        <v>#N/A</v>
      </c>
      <c r="M82" t="e">
        <f>(M32/100)*'Ingredient comparator'!$J26</f>
        <v>#N/A</v>
      </c>
      <c r="N82" t="e">
        <f>(N32/100)*'Ingredient comparator'!$J26</f>
        <v>#N/A</v>
      </c>
      <c r="O82" t="e">
        <f>(O32/100)*'Ingredient comparator'!$J26</f>
        <v>#N/A</v>
      </c>
      <c r="P82" t="e">
        <f>(P32/100)*'Ingredient comparator'!$J26</f>
        <v>#N/A</v>
      </c>
      <c r="Q82" t="e">
        <f>(Q32/100)*'Ingredient comparator'!$J26</f>
        <v>#N/A</v>
      </c>
      <c r="R82" t="e">
        <f>(R32/100)*'Ingredient comparator'!$J26</f>
        <v>#N/A</v>
      </c>
      <c r="S82" t="e">
        <f>(S32/100)*'Ingredient comparator'!$J26</f>
        <v>#N/A</v>
      </c>
      <c r="T82" t="e">
        <f>(T32/100)*'Ingredient comparator'!$J26</f>
        <v>#N/A</v>
      </c>
      <c r="U82" t="e">
        <f>(U32/100)*'Ingredient comparator'!$J26</f>
        <v>#N/A</v>
      </c>
      <c r="V82" t="e">
        <f>(V32/100)*'Ingredient comparator'!$J26</f>
        <v>#N/A</v>
      </c>
      <c r="W82" t="e">
        <f>(W32/100)*'Ingredient comparator'!$J26</f>
        <v>#N/A</v>
      </c>
      <c r="X82" t="e">
        <f>(X32/100)*'Ingredient comparator'!$J26</f>
        <v>#N/A</v>
      </c>
      <c r="Y82" t="e">
        <f>(Y32/100)*'Ingredient comparator'!$J26</f>
        <v>#N/A</v>
      </c>
      <c r="Z82" t="e">
        <f>(Z32/100)*'Ingredient comparator'!$J26</f>
        <v>#N/A</v>
      </c>
      <c r="AA82" t="e">
        <f>(AA32/100)*'Ingredient comparator'!$J26</f>
        <v>#N/A</v>
      </c>
      <c r="AB82" t="e">
        <f>(AB32/100)*'Ingredient comparator'!$J26</f>
        <v>#N/A</v>
      </c>
      <c r="AC82" t="e">
        <f>(AC32/100)*'Ingredient comparator'!$J26</f>
        <v>#N/A</v>
      </c>
      <c r="AD82" t="e">
        <f>(AD32/100)*'Ingredient comparator'!$J26</f>
        <v>#N/A</v>
      </c>
      <c r="AE82" t="e">
        <f>(AE32/100)*'Ingredient comparator'!$J26</f>
        <v>#N/A</v>
      </c>
      <c r="AF82" t="e">
        <f>(AF32/100)*'Ingredient comparator'!$J26</f>
        <v>#N/A</v>
      </c>
      <c r="AG82" t="e">
        <f>(AG32/100)*'Ingredient comparator'!$J26</f>
        <v>#N/A</v>
      </c>
      <c r="AH82" t="e">
        <f>(AH32/100)*'Ingredient comparator'!$J26</f>
        <v>#N/A</v>
      </c>
      <c r="AI82" t="e">
        <f>(AI32/100)*'Ingredient comparator'!$J26</f>
        <v>#N/A</v>
      </c>
      <c r="AJ82" t="e">
        <f>(AJ32/100)*'Ingredient comparator'!$J26</f>
        <v>#N/A</v>
      </c>
      <c r="AK82" t="e">
        <f>(AK32/100)*'Ingredient comparator'!$J26</f>
        <v>#N/A</v>
      </c>
      <c r="AL82" t="e">
        <f>(AL32/100)*'Ingredient comparator'!$J26</f>
        <v>#N/A</v>
      </c>
      <c r="AM82" t="e">
        <f>(AM32/100)*'Ingredient comparator'!$J26</f>
        <v>#N/A</v>
      </c>
      <c r="AN82" t="e">
        <f>(AN32/100)*'Ingredient comparator'!$J26</f>
        <v>#N/A</v>
      </c>
      <c r="AO82" t="e">
        <f>(AO32/100)*'Ingredient comparator'!$J26</f>
        <v>#N/A</v>
      </c>
      <c r="AP82" t="e">
        <f>(AP32/100)*'Ingredient comparator'!$J26</f>
        <v>#N/A</v>
      </c>
      <c r="AQ82" t="e">
        <f>(AQ32/100)*'Ingredient comparator'!$J26</f>
        <v>#N/A</v>
      </c>
      <c r="AR82" t="e">
        <f>(AR32/100)*'Ingredient comparator'!$J26</f>
        <v>#N/A</v>
      </c>
      <c r="AS82" t="e">
        <f>(AS32/100)*'Ingredient comparator'!$J26</f>
        <v>#N/A</v>
      </c>
      <c r="AT82" t="e">
        <f>(AT32/100)*'Ingredient comparator'!$J26</f>
        <v>#N/A</v>
      </c>
      <c r="AU82" t="e">
        <f>(AU32/100)*'Ingredient comparator'!$J26</f>
        <v>#N/A</v>
      </c>
      <c r="AV82" t="e">
        <f>(AV32/100)*'Ingredient comparator'!$J26</f>
        <v>#N/A</v>
      </c>
      <c r="AW82" t="e">
        <f>(AW32/100)*'Ingredient comparator'!$J26</f>
        <v>#N/A</v>
      </c>
      <c r="AX82" t="e">
        <f>(AX32/100)*'Ingredient comparator'!$J26</f>
        <v>#N/A</v>
      </c>
      <c r="AY82" t="e">
        <f>(AY32/100)*'Ingredient comparator'!$J26</f>
        <v>#N/A</v>
      </c>
      <c r="AZ82" t="e">
        <f>(AZ32/100)*'Ingredient comparator'!$J26</f>
        <v>#N/A</v>
      </c>
    </row>
    <row r="83" spans="2:52" ht="2" customHeight="1" x14ac:dyDescent="0.35">
      <c r="B83" s="6" t="str">
        <f t="shared" si="2"/>
        <v>Peat 1</v>
      </c>
      <c r="C83" t="e">
        <f>(C33/100)*'Ingredient comparator'!J27</f>
        <v>#N/A</v>
      </c>
      <c r="D83" t="e">
        <f>(D33/100)*'Ingredient comparator'!$J27</f>
        <v>#N/A</v>
      </c>
      <c r="E83" t="e">
        <f>(E33/100)*'Ingredient comparator'!$J27</f>
        <v>#N/A</v>
      </c>
      <c r="F83" t="e">
        <f>(F33/100)*'Ingredient comparator'!$J27</f>
        <v>#N/A</v>
      </c>
      <c r="G83" t="e">
        <f>(G33/100)*'Ingredient comparator'!$J27</f>
        <v>#N/A</v>
      </c>
      <c r="H83" t="e">
        <f>(H33/100)*'Ingredient comparator'!$J27</f>
        <v>#N/A</v>
      </c>
      <c r="I83" t="e">
        <f>(I33/100)*'Ingredient comparator'!$J27</f>
        <v>#N/A</v>
      </c>
      <c r="J83" t="e">
        <f>(J33/100)*'Ingredient comparator'!$J27</f>
        <v>#N/A</v>
      </c>
      <c r="K83" t="e">
        <f>(K33/100)*'Ingredient comparator'!$J27</f>
        <v>#N/A</v>
      </c>
      <c r="L83" t="e">
        <f>(L33/100)*'Ingredient comparator'!$J27</f>
        <v>#N/A</v>
      </c>
      <c r="M83" t="e">
        <f>(M33/100)*'Ingredient comparator'!$J27</f>
        <v>#N/A</v>
      </c>
      <c r="N83" t="e">
        <f>(N33/100)*'Ingredient comparator'!$J27</f>
        <v>#N/A</v>
      </c>
      <c r="O83" t="e">
        <f>(O33/100)*'Ingredient comparator'!$J27</f>
        <v>#N/A</v>
      </c>
      <c r="P83" t="e">
        <f>(P33/100)*'Ingredient comparator'!$J27</f>
        <v>#N/A</v>
      </c>
      <c r="Q83" t="e">
        <f>(Q33/100)*'Ingredient comparator'!$J27</f>
        <v>#N/A</v>
      </c>
      <c r="R83" t="e">
        <f>(R33/100)*'Ingredient comparator'!$J27</f>
        <v>#N/A</v>
      </c>
      <c r="S83" t="e">
        <f>(S33/100)*'Ingredient comparator'!$J27</f>
        <v>#N/A</v>
      </c>
      <c r="T83" t="e">
        <f>(T33/100)*'Ingredient comparator'!$J27</f>
        <v>#N/A</v>
      </c>
      <c r="U83" t="e">
        <f>(U33/100)*'Ingredient comparator'!$J27</f>
        <v>#N/A</v>
      </c>
      <c r="V83" t="e">
        <f>(V33/100)*'Ingredient comparator'!$J27</f>
        <v>#N/A</v>
      </c>
      <c r="W83" t="e">
        <f>(W33/100)*'Ingredient comparator'!$J27</f>
        <v>#N/A</v>
      </c>
      <c r="X83" t="e">
        <f>(X33/100)*'Ingredient comparator'!$J27</f>
        <v>#N/A</v>
      </c>
      <c r="Y83" t="e">
        <f>(Y33/100)*'Ingredient comparator'!$J27</f>
        <v>#N/A</v>
      </c>
      <c r="Z83" t="e">
        <f>(Z33/100)*'Ingredient comparator'!$J27</f>
        <v>#N/A</v>
      </c>
      <c r="AA83" t="e">
        <f>(AA33/100)*'Ingredient comparator'!$J27</f>
        <v>#N/A</v>
      </c>
      <c r="AB83" t="e">
        <f>(AB33/100)*'Ingredient comparator'!$J27</f>
        <v>#N/A</v>
      </c>
      <c r="AC83" t="e">
        <f>(AC33/100)*'Ingredient comparator'!$J27</f>
        <v>#N/A</v>
      </c>
      <c r="AD83" t="e">
        <f>(AD33/100)*'Ingredient comparator'!$J27</f>
        <v>#N/A</v>
      </c>
      <c r="AE83" t="e">
        <f>(AE33/100)*'Ingredient comparator'!$J27</f>
        <v>#N/A</v>
      </c>
      <c r="AF83" t="e">
        <f>(AF33/100)*'Ingredient comparator'!$J27</f>
        <v>#N/A</v>
      </c>
      <c r="AG83" t="e">
        <f>(AG33/100)*'Ingredient comparator'!$J27</f>
        <v>#N/A</v>
      </c>
      <c r="AH83" t="e">
        <f>(AH33/100)*'Ingredient comparator'!$J27</f>
        <v>#N/A</v>
      </c>
      <c r="AI83" t="e">
        <f>(AI33/100)*'Ingredient comparator'!$J27</f>
        <v>#N/A</v>
      </c>
      <c r="AJ83" t="e">
        <f>(AJ33/100)*'Ingredient comparator'!$J27</f>
        <v>#N/A</v>
      </c>
      <c r="AK83" t="e">
        <f>(AK33/100)*'Ingredient comparator'!$J27</f>
        <v>#N/A</v>
      </c>
      <c r="AL83" t="e">
        <f>(AL33/100)*'Ingredient comparator'!$J27</f>
        <v>#N/A</v>
      </c>
      <c r="AM83" t="e">
        <f>(AM33/100)*'Ingredient comparator'!$J27</f>
        <v>#N/A</v>
      </c>
      <c r="AN83" t="e">
        <f>(AN33/100)*'Ingredient comparator'!$J27</f>
        <v>#N/A</v>
      </c>
      <c r="AO83" t="e">
        <f>(AO33/100)*'Ingredient comparator'!$J27</f>
        <v>#N/A</v>
      </c>
      <c r="AP83" t="e">
        <f>(AP33/100)*'Ingredient comparator'!$J27</f>
        <v>#N/A</v>
      </c>
      <c r="AQ83" t="e">
        <f>(AQ33/100)*'Ingredient comparator'!$J27</f>
        <v>#N/A</v>
      </c>
      <c r="AR83" t="e">
        <f>(AR33/100)*'Ingredient comparator'!$J27</f>
        <v>#N/A</v>
      </c>
      <c r="AS83" t="e">
        <f>(AS33/100)*'Ingredient comparator'!$J27</f>
        <v>#N/A</v>
      </c>
      <c r="AT83" t="e">
        <f>(AT33/100)*'Ingredient comparator'!$J27</f>
        <v>#N/A</v>
      </c>
      <c r="AU83" t="e">
        <f>(AU33/100)*'Ingredient comparator'!$J27</f>
        <v>#N/A</v>
      </c>
      <c r="AV83" t="e">
        <f>(AV33/100)*'Ingredient comparator'!$J27</f>
        <v>#N/A</v>
      </c>
      <c r="AW83" t="e">
        <f>(AW33/100)*'Ingredient comparator'!$J27</f>
        <v>#N/A</v>
      </c>
      <c r="AX83" t="e">
        <f>(AX33/100)*'Ingredient comparator'!$J27</f>
        <v>#N/A</v>
      </c>
      <c r="AY83" t="e">
        <f>(AY33/100)*'Ingredient comparator'!$J27</f>
        <v>#N/A</v>
      </c>
      <c r="AZ83" t="e">
        <f>(AZ33/100)*'Ingredient comparator'!$J27</f>
        <v>#N/A</v>
      </c>
    </row>
    <row r="84" spans="2:52" ht="2" customHeight="1" x14ac:dyDescent="0.35">
      <c r="B84" s="6" t="str">
        <f t="shared" si="2"/>
        <v>Peat 2</v>
      </c>
      <c r="C84" t="e">
        <f>(C34/100)*'Ingredient comparator'!J28</f>
        <v>#N/A</v>
      </c>
      <c r="D84" t="e">
        <f>(D34/100)*'Ingredient comparator'!$J28</f>
        <v>#N/A</v>
      </c>
      <c r="E84" t="e">
        <f>(E34/100)*'Ingredient comparator'!$J28</f>
        <v>#N/A</v>
      </c>
      <c r="F84" t="e">
        <f>(F34/100)*'Ingredient comparator'!$J28</f>
        <v>#N/A</v>
      </c>
      <c r="G84" t="e">
        <f>(G34/100)*'Ingredient comparator'!$J28</f>
        <v>#N/A</v>
      </c>
      <c r="H84" t="e">
        <f>(H34/100)*'Ingredient comparator'!$J28</f>
        <v>#N/A</v>
      </c>
      <c r="I84" t="e">
        <f>(I34/100)*'Ingredient comparator'!$J28</f>
        <v>#N/A</v>
      </c>
      <c r="J84" t="e">
        <f>(J34/100)*'Ingredient comparator'!$J28</f>
        <v>#N/A</v>
      </c>
      <c r="K84" t="e">
        <f>(K34/100)*'Ingredient comparator'!$J28</f>
        <v>#N/A</v>
      </c>
      <c r="L84" t="e">
        <f>(L34/100)*'Ingredient comparator'!$J28</f>
        <v>#N/A</v>
      </c>
      <c r="M84" t="e">
        <f>(M34/100)*'Ingredient comparator'!$J28</f>
        <v>#N/A</v>
      </c>
      <c r="N84" t="e">
        <f>(N34/100)*'Ingredient comparator'!$J28</f>
        <v>#N/A</v>
      </c>
      <c r="O84" t="e">
        <f>(O34/100)*'Ingredient comparator'!$J28</f>
        <v>#N/A</v>
      </c>
      <c r="P84" t="e">
        <f>(P34/100)*'Ingredient comparator'!$J28</f>
        <v>#N/A</v>
      </c>
      <c r="Q84" t="e">
        <f>(Q34/100)*'Ingredient comparator'!$J28</f>
        <v>#N/A</v>
      </c>
      <c r="R84" t="e">
        <f>(R34/100)*'Ingredient comparator'!$J28</f>
        <v>#N/A</v>
      </c>
      <c r="S84" t="e">
        <f>(S34/100)*'Ingredient comparator'!$J28</f>
        <v>#N/A</v>
      </c>
      <c r="T84" t="e">
        <f>(T34/100)*'Ingredient comparator'!$J28</f>
        <v>#N/A</v>
      </c>
      <c r="U84" t="e">
        <f>(U34/100)*'Ingredient comparator'!$J28</f>
        <v>#N/A</v>
      </c>
      <c r="V84" t="e">
        <f>(V34/100)*'Ingredient comparator'!$J28</f>
        <v>#N/A</v>
      </c>
      <c r="W84" t="e">
        <f>(W34/100)*'Ingredient comparator'!$J28</f>
        <v>#N/A</v>
      </c>
      <c r="X84" t="e">
        <f>(X34/100)*'Ingredient comparator'!$J28</f>
        <v>#N/A</v>
      </c>
      <c r="Y84" t="e">
        <f>(Y34/100)*'Ingredient comparator'!$J28</f>
        <v>#N/A</v>
      </c>
      <c r="Z84" t="e">
        <f>(Z34/100)*'Ingredient comparator'!$J28</f>
        <v>#N/A</v>
      </c>
      <c r="AA84" t="e">
        <f>(AA34/100)*'Ingredient comparator'!$J28</f>
        <v>#N/A</v>
      </c>
      <c r="AB84" t="e">
        <f>(AB34/100)*'Ingredient comparator'!$J28</f>
        <v>#N/A</v>
      </c>
      <c r="AC84" t="e">
        <f>(AC34/100)*'Ingredient comparator'!$J28</f>
        <v>#N/A</v>
      </c>
      <c r="AD84" t="e">
        <f>(AD34/100)*'Ingredient comparator'!$J28</f>
        <v>#N/A</v>
      </c>
      <c r="AE84" t="e">
        <f>(AE34/100)*'Ingredient comparator'!$J28</f>
        <v>#N/A</v>
      </c>
      <c r="AF84" t="e">
        <f>(AF34/100)*'Ingredient comparator'!$J28</f>
        <v>#N/A</v>
      </c>
      <c r="AG84" t="e">
        <f>(AG34/100)*'Ingredient comparator'!$J28</f>
        <v>#N/A</v>
      </c>
      <c r="AH84" t="e">
        <f>(AH34/100)*'Ingredient comparator'!$J28</f>
        <v>#N/A</v>
      </c>
      <c r="AI84" t="e">
        <f>(AI34/100)*'Ingredient comparator'!$J28</f>
        <v>#N/A</v>
      </c>
      <c r="AJ84" t="e">
        <f>(AJ34/100)*'Ingredient comparator'!$J28</f>
        <v>#N/A</v>
      </c>
      <c r="AK84" t="e">
        <f>(AK34/100)*'Ingredient comparator'!$J28</f>
        <v>#N/A</v>
      </c>
      <c r="AL84" t="e">
        <f>(AL34/100)*'Ingredient comparator'!$J28</f>
        <v>#N/A</v>
      </c>
      <c r="AM84" t="e">
        <f>(AM34/100)*'Ingredient comparator'!$J28</f>
        <v>#N/A</v>
      </c>
      <c r="AN84" t="e">
        <f>(AN34/100)*'Ingredient comparator'!$J28</f>
        <v>#N/A</v>
      </c>
      <c r="AO84" t="e">
        <f>(AO34/100)*'Ingredient comparator'!$J28</f>
        <v>#N/A</v>
      </c>
      <c r="AP84" t="e">
        <f>(AP34/100)*'Ingredient comparator'!$J28</f>
        <v>#N/A</v>
      </c>
      <c r="AQ84" t="e">
        <f>(AQ34/100)*'Ingredient comparator'!$J28</f>
        <v>#N/A</v>
      </c>
      <c r="AR84" t="e">
        <f>(AR34/100)*'Ingredient comparator'!$J28</f>
        <v>#N/A</v>
      </c>
      <c r="AS84" t="e">
        <f>(AS34/100)*'Ingredient comparator'!$J28</f>
        <v>#N/A</v>
      </c>
      <c r="AT84" t="e">
        <f>(AT34/100)*'Ingredient comparator'!$J28</f>
        <v>#N/A</v>
      </c>
      <c r="AU84" t="e">
        <f>(AU34/100)*'Ingredient comparator'!$J28</f>
        <v>#N/A</v>
      </c>
      <c r="AV84" t="e">
        <f>(AV34/100)*'Ingredient comparator'!$J28</f>
        <v>#N/A</v>
      </c>
      <c r="AW84" t="e">
        <f>(AW34/100)*'Ingredient comparator'!$J28</f>
        <v>#N/A</v>
      </c>
      <c r="AX84" t="e">
        <f>(AX34/100)*'Ingredient comparator'!$J28</f>
        <v>#N/A</v>
      </c>
      <c r="AY84" t="e">
        <f>(AY34/100)*'Ingredient comparator'!$J28</f>
        <v>#N/A</v>
      </c>
      <c r="AZ84" t="e">
        <f>(AZ34/100)*'Ingredient comparator'!$J28</f>
        <v>#N/A</v>
      </c>
    </row>
    <row r="85" spans="2:52" ht="2" customHeight="1" x14ac:dyDescent="0.35">
      <c r="B85" s="6" t="str">
        <f t="shared" si="2"/>
        <v>Peat 3</v>
      </c>
      <c r="C85" t="e">
        <f>(C35/100)*'Ingredient comparator'!J29</f>
        <v>#N/A</v>
      </c>
      <c r="D85" t="e">
        <f>(D35/100)*'Ingredient comparator'!$J29</f>
        <v>#N/A</v>
      </c>
      <c r="E85" t="e">
        <f>(E35/100)*'Ingredient comparator'!$J29</f>
        <v>#N/A</v>
      </c>
      <c r="F85" t="e">
        <f>(F35/100)*'Ingredient comparator'!$J29</f>
        <v>#N/A</v>
      </c>
      <c r="G85" t="e">
        <f>(G35/100)*'Ingredient comparator'!$J29</f>
        <v>#N/A</v>
      </c>
      <c r="H85" t="e">
        <f>(H35/100)*'Ingredient comparator'!$J29</f>
        <v>#N/A</v>
      </c>
      <c r="I85" t="e">
        <f>(I35/100)*'Ingredient comparator'!$J29</f>
        <v>#N/A</v>
      </c>
      <c r="J85" t="e">
        <f>(J35/100)*'Ingredient comparator'!$J29</f>
        <v>#N/A</v>
      </c>
      <c r="K85" t="e">
        <f>(K35/100)*'Ingredient comparator'!$J29</f>
        <v>#N/A</v>
      </c>
      <c r="L85" t="e">
        <f>(L35/100)*'Ingredient comparator'!$J29</f>
        <v>#N/A</v>
      </c>
      <c r="M85" t="e">
        <f>(M35/100)*'Ingredient comparator'!$J29</f>
        <v>#N/A</v>
      </c>
      <c r="N85" t="e">
        <f>(N35/100)*'Ingredient comparator'!$J29</f>
        <v>#N/A</v>
      </c>
      <c r="O85" t="e">
        <f>(O35/100)*'Ingredient comparator'!$J29</f>
        <v>#N/A</v>
      </c>
      <c r="P85" t="e">
        <f>(P35/100)*'Ingredient comparator'!$J29</f>
        <v>#N/A</v>
      </c>
      <c r="Q85" t="e">
        <f>(Q35/100)*'Ingredient comparator'!$J29</f>
        <v>#N/A</v>
      </c>
      <c r="R85" t="e">
        <f>(R35/100)*'Ingredient comparator'!$J29</f>
        <v>#N/A</v>
      </c>
      <c r="S85" t="e">
        <f>(S35/100)*'Ingredient comparator'!$J29</f>
        <v>#N/A</v>
      </c>
      <c r="T85" t="e">
        <f>(T35/100)*'Ingredient comparator'!$J29</f>
        <v>#N/A</v>
      </c>
      <c r="U85" t="e">
        <f>(U35/100)*'Ingredient comparator'!$J29</f>
        <v>#N/A</v>
      </c>
      <c r="V85" t="e">
        <f>(V35/100)*'Ingredient comparator'!$J29</f>
        <v>#N/A</v>
      </c>
      <c r="W85" t="e">
        <f>(W35/100)*'Ingredient comparator'!$J29</f>
        <v>#N/A</v>
      </c>
      <c r="X85" t="e">
        <f>(X35/100)*'Ingredient comparator'!$J29</f>
        <v>#N/A</v>
      </c>
      <c r="Y85" t="e">
        <f>(Y35/100)*'Ingredient comparator'!$J29</f>
        <v>#N/A</v>
      </c>
      <c r="Z85" t="e">
        <f>(Z35/100)*'Ingredient comparator'!$J29</f>
        <v>#N/A</v>
      </c>
      <c r="AA85" t="e">
        <f>(AA35/100)*'Ingredient comparator'!$J29</f>
        <v>#N/A</v>
      </c>
      <c r="AB85" t="e">
        <f>(AB35/100)*'Ingredient comparator'!$J29</f>
        <v>#N/A</v>
      </c>
      <c r="AC85" t="e">
        <f>(AC35/100)*'Ingredient comparator'!$J29</f>
        <v>#N/A</v>
      </c>
      <c r="AD85" t="e">
        <f>(AD35/100)*'Ingredient comparator'!$J29</f>
        <v>#N/A</v>
      </c>
      <c r="AE85" t="e">
        <f>(AE35/100)*'Ingredient comparator'!$J29</f>
        <v>#N/A</v>
      </c>
      <c r="AF85" t="e">
        <f>(AF35/100)*'Ingredient comparator'!$J29</f>
        <v>#N/A</v>
      </c>
      <c r="AG85" t="e">
        <f>(AG35/100)*'Ingredient comparator'!$J29</f>
        <v>#N/A</v>
      </c>
      <c r="AH85" t="e">
        <f>(AH35/100)*'Ingredient comparator'!$J29</f>
        <v>#N/A</v>
      </c>
      <c r="AI85" t="e">
        <f>(AI35/100)*'Ingredient comparator'!$J29</f>
        <v>#N/A</v>
      </c>
      <c r="AJ85" t="e">
        <f>(AJ35/100)*'Ingredient comparator'!$J29</f>
        <v>#N/A</v>
      </c>
      <c r="AK85" t="e">
        <f>(AK35/100)*'Ingredient comparator'!$J29</f>
        <v>#N/A</v>
      </c>
      <c r="AL85" t="e">
        <f>(AL35/100)*'Ingredient comparator'!$J29</f>
        <v>#N/A</v>
      </c>
      <c r="AM85" t="e">
        <f>(AM35/100)*'Ingredient comparator'!$J29</f>
        <v>#N/A</v>
      </c>
      <c r="AN85" t="e">
        <f>(AN35/100)*'Ingredient comparator'!$J29</f>
        <v>#N/A</v>
      </c>
      <c r="AO85" t="e">
        <f>(AO35/100)*'Ingredient comparator'!$J29</f>
        <v>#N/A</v>
      </c>
      <c r="AP85" t="e">
        <f>(AP35/100)*'Ingredient comparator'!$J29</f>
        <v>#N/A</v>
      </c>
      <c r="AQ85" t="e">
        <f>(AQ35/100)*'Ingredient comparator'!$J29</f>
        <v>#N/A</v>
      </c>
      <c r="AR85" t="e">
        <f>(AR35/100)*'Ingredient comparator'!$J29</f>
        <v>#N/A</v>
      </c>
      <c r="AS85" t="e">
        <f>(AS35/100)*'Ingredient comparator'!$J29</f>
        <v>#N/A</v>
      </c>
      <c r="AT85" t="e">
        <f>(AT35/100)*'Ingredient comparator'!$J29</f>
        <v>#N/A</v>
      </c>
      <c r="AU85" t="e">
        <f>(AU35/100)*'Ingredient comparator'!$J29</f>
        <v>#N/A</v>
      </c>
      <c r="AV85" t="e">
        <f>(AV35/100)*'Ingredient comparator'!$J29</f>
        <v>#N/A</v>
      </c>
      <c r="AW85" t="e">
        <f>(AW35/100)*'Ingredient comparator'!$J29</f>
        <v>#N/A</v>
      </c>
      <c r="AX85" t="e">
        <f>(AX35/100)*'Ingredient comparator'!$J29</f>
        <v>#N/A</v>
      </c>
      <c r="AY85" t="e">
        <f>(AY35/100)*'Ingredient comparator'!$J29</f>
        <v>#N/A</v>
      </c>
      <c r="AZ85" t="e">
        <f>(AZ35/100)*'Ingredient comparator'!$J29</f>
        <v>#N/A</v>
      </c>
    </row>
    <row r="86" spans="2:52" ht="2" customHeight="1" x14ac:dyDescent="0.35">
      <c r="B86" s="6" t="str">
        <f t="shared" si="2"/>
        <v>Mineral 1</v>
      </c>
      <c r="C86" t="e">
        <f>(C36/100)*'Ingredient comparator'!J30</f>
        <v>#N/A</v>
      </c>
      <c r="D86" t="e">
        <f>(D36/100)*'Ingredient comparator'!$J30</f>
        <v>#N/A</v>
      </c>
      <c r="E86" t="e">
        <f>(E36/100)*'Ingredient comparator'!$J30</f>
        <v>#N/A</v>
      </c>
      <c r="F86" t="e">
        <f>(F36/100)*'Ingredient comparator'!$J30</f>
        <v>#N/A</v>
      </c>
      <c r="G86" t="e">
        <f>(G36/100)*'Ingredient comparator'!$J30</f>
        <v>#N/A</v>
      </c>
      <c r="H86" t="e">
        <f>(H36/100)*'Ingredient comparator'!$J30</f>
        <v>#N/A</v>
      </c>
      <c r="I86" t="e">
        <f>(I36/100)*'Ingredient comparator'!$J30</f>
        <v>#N/A</v>
      </c>
      <c r="J86" t="e">
        <f>(J36/100)*'Ingredient comparator'!$J30</f>
        <v>#N/A</v>
      </c>
      <c r="K86" t="e">
        <f>(K36/100)*'Ingredient comparator'!$J30</f>
        <v>#N/A</v>
      </c>
      <c r="L86" t="e">
        <f>(L36/100)*'Ingredient comparator'!$J30</f>
        <v>#N/A</v>
      </c>
      <c r="M86" t="e">
        <f>(M36/100)*'Ingredient comparator'!$J30</f>
        <v>#N/A</v>
      </c>
      <c r="N86" t="e">
        <f>(N36/100)*'Ingredient comparator'!$J30</f>
        <v>#N/A</v>
      </c>
      <c r="O86" t="e">
        <f>(O36/100)*'Ingredient comparator'!$J30</f>
        <v>#N/A</v>
      </c>
      <c r="P86" t="e">
        <f>(P36/100)*'Ingredient comparator'!$J30</f>
        <v>#N/A</v>
      </c>
      <c r="Q86" t="e">
        <f>(Q36/100)*'Ingredient comparator'!$J30</f>
        <v>#N/A</v>
      </c>
      <c r="R86" t="e">
        <f>(R36/100)*'Ingredient comparator'!$J30</f>
        <v>#N/A</v>
      </c>
      <c r="S86" t="e">
        <f>(S36/100)*'Ingredient comparator'!$J30</f>
        <v>#N/A</v>
      </c>
      <c r="T86" t="e">
        <f>(T36/100)*'Ingredient comparator'!$J30</f>
        <v>#N/A</v>
      </c>
      <c r="U86" t="e">
        <f>(U36/100)*'Ingredient comparator'!$J30</f>
        <v>#N/A</v>
      </c>
      <c r="V86" t="e">
        <f>(V36/100)*'Ingredient comparator'!$J30</f>
        <v>#N/A</v>
      </c>
      <c r="W86" t="e">
        <f>(W36/100)*'Ingredient comparator'!$J30</f>
        <v>#N/A</v>
      </c>
      <c r="X86" t="e">
        <f>(X36/100)*'Ingredient comparator'!$J30</f>
        <v>#N/A</v>
      </c>
      <c r="Y86" t="e">
        <f>(Y36/100)*'Ingredient comparator'!$J30</f>
        <v>#N/A</v>
      </c>
      <c r="Z86" t="e">
        <f>(Z36/100)*'Ingredient comparator'!$J30</f>
        <v>#N/A</v>
      </c>
      <c r="AA86" t="e">
        <f>(AA36/100)*'Ingredient comparator'!$J30</f>
        <v>#N/A</v>
      </c>
      <c r="AB86" t="e">
        <f>(AB36/100)*'Ingredient comparator'!$J30</f>
        <v>#N/A</v>
      </c>
      <c r="AC86" t="e">
        <f>(AC36/100)*'Ingredient comparator'!$J30</f>
        <v>#N/A</v>
      </c>
      <c r="AD86" t="e">
        <f>(AD36/100)*'Ingredient comparator'!$J30</f>
        <v>#N/A</v>
      </c>
      <c r="AE86" t="e">
        <f>(AE36/100)*'Ingredient comparator'!$J30</f>
        <v>#N/A</v>
      </c>
      <c r="AF86" t="e">
        <f>(AF36/100)*'Ingredient comparator'!$J30</f>
        <v>#N/A</v>
      </c>
      <c r="AG86" t="e">
        <f>(AG36/100)*'Ingredient comparator'!$J30</f>
        <v>#N/A</v>
      </c>
      <c r="AH86" t="e">
        <f>(AH36/100)*'Ingredient comparator'!$J30</f>
        <v>#N/A</v>
      </c>
      <c r="AI86" t="e">
        <f>(AI36/100)*'Ingredient comparator'!$J30</f>
        <v>#N/A</v>
      </c>
      <c r="AJ86" t="e">
        <f>(AJ36/100)*'Ingredient comparator'!$J30</f>
        <v>#N/A</v>
      </c>
      <c r="AK86" t="e">
        <f>(AK36/100)*'Ingredient comparator'!$J30</f>
        <v>#N/A</v>
      </c>
      <c r="AL86" t="e">
        <f>(AL36/100)*'Ingredient comparator'!$J30</f>
        <v>#N/A</v>
      </c>
      <c r="AM86" t="e">
        <f>(AM36/100)*'Ingredient comparator'!$J30</f>
        <v>#N/A</v>
      </c>
      <c r="AN86" t="e">
        <f>(AN36/100)*'Ingredient comparator'!$J30</f>
        <v>#N/A</v>
      </c>
      <c r="AO86" t="e">
        <f>(AO36/100)*'Ingredient comparator'!$J30</f>
        <v>#N/A</v>
      </c>
      <c r="AP86" t="e">
        <f>(AP36/100)*'Ingredient comparator'!$J30</f>
        <v>#N/A</v>
      </c>
      <c r="AQ86" t="e">
        <f>(AQ36/100)*'Ingredient comparator'!$J30</f>
        <v>#N/A</v>
      </c>
      <c r="AR86" t="e">
        <f>(AR36/100)*'Ingredient comparator'!$J30</f>
        <v>#N/A</v>
      </c>
      <c r="AS86" t="e">
        <f>(AS36/100)*'Ingredient comparator'!$J30</f>
        <v>#N/A</v>
      </c>
      <c r="AT86" t="e">
        <f>(AT36/100)*'Ingredient comparator'!$J30</f>
        <v>#N/A</v>
      </c>
      <c r="AU86" t="e">
        <f>(AU36/100)*'Ingredient comparator'!$J30</f>
        <v>#N/A</v>
      </c>
      <c r="AV86" t="e">
        <f>(AV36/100)*'Ingredient comparator'!$J30</f>
        <v>#N/A</v>
      </c>
      <c r="AW86" t="e">
        <f>(AW36/100)*'Ingredient comparator'!$J30</f>
        <v>#N/A</v>
      </c>
      <c r="AX86" t="e">
        <f>(AX36/100)*'Ingredient comparator'!$J30</f>
        <v>#N/A</v>
      </c>
      <c r="AY86" t="e">
        <f>(AY36/100)*'Ingredient comparator'!$J30</f>
        <v>#N/A</v>
      </c>
      <c r="AZ86" t="e">
        <f>(AZ36/100)*'Ingredient comparator'!$J30</f>
        <v>#N/A</v>
      </c>
    </row>
    <row r="87" spans="2:52" ht="2" customHeight="1" x14ac:dyDescent="0.35">
      <c r="B87" s="6" t="str">
        <f t="shared" si="2"/>
        <v>Mineral 2</v>
      </c>
      <c r="C87" t="e">
        <f>(C37/100)*'Ingredient comparator'!J31</f>
        <v>#N/A</v>
      </c>
      <c r="D87" t="e">
        <f>(D37/100)*'Ingredient comparator'!$J31</f>
        <v>#N/A</v>
      </c>
      <c r="E87" t="e">
        <f>(E37/100)*'Ingredient comparator'!$J31</f>
        <v>#N/A</v>
      </c>
      <c r="F87" t="e">
        <f>(F37/100)*'Ingredient comparator'!$J31</f>
        <v>#N/A</v>
      </c>
      <c r="G87" t="e">
        <f>(G37/100)*'Ingredient comparator'!$J31</f>
        <v>#N/A</v>
      </c>
      <c r="H87" t="e">
        <f>(H37/100)*'Ingredient comparator'!$J31</f>
        <v>#N/A</v>
      </c>
      <c r="I87" t="e">
        <f>(I37/100)*'Ingredient comparator'!$J31</f>
        <v>#N/A</v>
      </c>
      <c r="J87" t="e">
        <f>(J37/100)*'Ingredient comparator'!$J31</f>
        <v>#N/A</v>
      </c>
      <c r="K87" t="e">
        <f>(K37/100)*'Ingredient comparator'!$J31</f>
        <v>#N/A</v>
      </c>
      <c r="L87" t="e">
        <f>(L37/100)*'Ingredient comparator'!$J31</f>
        <v>#N/A</v>
      </c>
      <c r="M87" t="e">
        <f>(M37/100)*'Ingredient comparator'!$J31</f>
        <v>#N/A</v>
      </c>
      <c r="N87" t="e">
        <f>(N37/100)*'Ingredient comparator'!$J31</f>
        <v>#N/A</v>
      </c>
      <c r="O87" t="e">
        <f>(O37/100)*'Ingredient comparator'!$J31</f>
        <v>#N/A</v>
      </c>
      <c r="P87" t="e">
        <f>(P37/100)*'Ingredient comparator'!$J31</f>
        <v>#N/A</v>
      </c>
      <c r="Q87" t="e">
        <f>(Q37/100)*'Ingredient comparator'!$J31</f>
        <v>#N/A</v>
      </c>
      <c r="R87" t="e">
        <f>(R37/100)*'Ingredient comparator'!$J31</f>
        <v>#N/A</v>
      </c>
      <c r="S87" t="e">
        <f>(S37/100)*'Ingredient comparator'!$J31</f>
        <v>#N/A</v>
      </c>
      <c r="T87" t="e">
        <f>(T37/100)*'Ingredient comparator'!$J31</f>
        <v>#N/A</v>
      </c>
      <c r="U87" t="e">
        <f>(U37/100)*'Ingredient comparator'!$J31</f>
        <v>#N/A</v>
      </c>
      <c r="V87" t="e">
        <f>(V37/100)*'Ingredient comparator'!$J31</f>
        <v>#N/A</v>
      </c>
      <c r="W87" t="e">
        <f>(W37/100)*'Ingredient comparator'!$J31</f>
        <v>#N/A</v>
      </c>
      <c r="X87" t="e">
        <f>(X37/100)*'Ingredient comparator'!$J31</f>
        <v>#N/A</v>
      </c>
      <c r="Y87" t="e">
        <f>(Y37/100)*'Ingredient comparator'!$J31</f>
        <v>#N/A</v>
      </c>
      <c r="Z87" t="e">
        <f>(Z37/100)*'Ingredient comparator'!$J31</f>
        <v>#N/A</v>
      </c>
      <c r="AA87" t="e">
        <f>(AA37/100)*'Ingredient comparator'!$J31</f>
        <v>#N/A</v>
      </c>
      <c r="AB87" t="e">
        <f>(AB37/100)*'Ingredient comparator'!$J31</f>
        <v>#N/A</v>
      </c>
      <c r="AC87" t="e">
        <f>(AC37/100)*'Ingredient comparator'!$J31</f>
        <v>#N/A</v>
      </c>
      <c r="AD87" t="e">
        <f>(AD37/100)*'Ingredient comparator'!$J31</f>
        <v>#N/A</v>
      </c>
      <c r="AE87" t="e">
        <f>(AE37/100)*'Ingredient comparator'!$J31</f>
        <v>#N/A</v>
      </c>
      <c r="AF87" t="e">
        <f>(AF37/100)*'Ingredient comparator'!$J31</f>
        <v>#N/A</v>
      </c>
      <c r="AG87" t="e">
        <f>(AG37/100)*'Ingredient comparator'!$J31</f>
        <v>#N/A</v>
      </c>
      <c r="AH87" t="e">
        <f>(AH37/100)*'Ingredient comparator'!$J31</f>
        <v>#N/A</v>
      </c>
      <c r="AI87" t="e">
        <f>(AI37/100)*'Ingredient comparator'!$J31</f>
        <v>#N/A</v>
      </c>
      <c r="AJ87" t="e">
        <f>(AJ37/100)*'Ingredient comparator'!$J31</f>
        <v>#N/A</v>
      </c>
      <c r="AK87" t="e">
        <f>(AK37/100)*'Ingredient comparator'!$J31</f>
        <v>#N/A</v>
      </c>
      <c r="AL87" t="e">
        <f>(AL37/100)*'Ingredient comparator'!$J31</f>
        <v>#N/A</v>
      </c>
      <c r="AM87" t="e">
        <f>(AM37/100)*'Ingredient comparator'!$J31</f>
        <v>#N/A</v>
      </c>
      <c r="AN87" t="e">
        <f>(AN37/100)*'Ingredient comparator'!$J31</f>
        <v>#N/A</v>
      </c>
      <c r="AO87" t="e">
        <f>(AO37/100)*'Ingredient comparator'!$J31</f>
        <v>#N/A</v>
      </c>
      <c r="AP87" t="e">
        <f>(AP37/100)*'Ingredient comparator'!$J31</f>
        <v>#N/A</v>
      </c>
      <c r="AQ87" t="e">
        <f>(AQ37/100)*'Ingredient comparator'!$J31</f>
        <v>#N/A</v>
      </c>
      <c r="AR87" t="e">
        <f>(AR37/100)*'Ingredient comparator'!$J31</f>
        <v>#N/A</v>
      </c>
      <c r="AS87" t="e">
        <f>(AS37/100)*'Ingredient comparator'!$J31</f>
        <v>#N/A</v>
      </c>
      <c r="AT87" t="e">
        <f>(AT37/100)*'Ingredient comparator'!$J31</f>
        <v>#N/A</v>
      </c>
      <c r="AU87" t="e">
        <f>(AU37/100)*'Ingredient comparator'!$J31</f>
        <v>#N/A</v>
      </c>
      <c r="AV87" t="e">
        <f>(AV37/100)*'Ingredient comparator'!$J31</f>
        <v>#N/A</v>
      </c>
      <c r="AW87" t="e">
        <f>(AW37/100)*'Ingredient comparator'!$J31</f>
        <v>#N/A</v>
      </c>
      <c r="AX87" t="e">
        <f>(AX37/100)*'Ingredient comparator'!$J31</f>
        <v>#N/A</v>
      </c>
      <c r="AY87" t="e">
        <f>(AY37/100)*'Ingredient comparator'!$J31</f>
        <v>#N/A</v>
      </c>
      <c r="AZ87" t="e">
        <f>(AZ37/100)*'Ingredient comparator'!$J31</f>
        <v>#N/A</v>
      </c>
    </row>
    <row r="88" spans="2:52" ht="2" customHeight="1" x14ac:dyDescent="0.35">
      <c r="B88" s="6" t="str">
        <f t="shared" si="2"/>
        <v>Mineral 3</v>
      </c>
      <c r="C88" t="e">
        <f>(C38/100)*'Ingredient comparator'!J32</f>
        <v>#N/A</v>
      </c>
      <c r="D88" t="e">
        <f>(D38/100)*'Ingredient comparator'!$J32</f>
        <v>#N/A</v>
      </c>
      <c r="E88" t="e">
        <f>(E38/100)*'Ingredient comparator'!$J32</f>
        <v>#N/A</v>
      </c>
      <c r="F88" t="e">
        <f>(F38/100)*'Ingredient comparator'!$J32</f>
        <v>#N/A</v>
      </c>
      <c r="G88" t="e">
        <f>(G38/100)*'Ingredient comparator'!$J32</f>
        <v>#N/A</v>
      </c>
      <c r="H88" t="e">
        <f>(H38/100)*'Ingredient comparator'!$J32</f>
        <v>#N/A</v>
      </c>
      <c r="I88" t="e">
        <f>(I38/100)*'Ingredient comparator'!$J32</f>
        <v>#N/A</v>
      </c>
      <c r="J88" t="e">
        <f>(J38/100)*'Ingredient comparator'!$J32</f>
        <v>#N/A</v>
      </c>
      <c r="K88" t="e">
        <f>(K38/100)*'Ingredient comparator'!$J32</f>
        <v>#N/A</v>
      </c>
      <c r="L88" t="e">
        <f>(L38/100)*'Ingredient comparator'!$J32</f>
        <v>#N/A</v>
      </c>
      <c r="M88" t="e">
        <f>(M38/100)*'Ingredient comparator'!$J32</f>
        <v>#N/A</v>
      </c>
      <c r="N88" t="e">
        <f>(N38/100)*'Ingredient comparator'!$J32</f>
        <v>#N/A</v>
      </c>
      <c r="O88" t="e">
        <f>(O38/100)*'Ingredient comparator'!$J32</f>
        <v>#N/A</v>
      </c>
      <c r="P88" t="e">
        <f>(P38/100)*'Ingredient comparator'!$J32</f>
        <v>#N/A</v>
      </c>
      <c r="Q88" t="e">
        <f>(Q38/100)*'Ingredient comparator'!$J32</f>
        <v>#N/A</v>
      </c>
      <c r="R88" t="e">
        <f>(R38/100)*'Ingredient comparator'!$J32</f>
        <v>#N/A</v>
      </c>
      <c r="S88" t="e">
        <f>(S38/100)*'Ingredient comparator'!$J32</f>
        <v>#N/A</v>
      </c>
      <c r="T88" t="e">
        <f>(T38/100)*'Ingredient comparator'!$J32</f>
        <v>#N/A</v>
      </c>
      <c r="U88" t="e">
        <f>(U38/100)*'Ingredient comparator'!$J32</f>
        <v>#N/A</v>
      </c>
      <c r="V88" t="e">
        <f>(V38/100)*'Ingredient comparator'!$J32</f>
        <v>#N/A</v>
      </c>
      <c r="W88" t="e">
        <f>(W38/100)*'Ingredient comparator'!$J32</f>
        <v>#N/A</v>
      </c>
      <c r="X88" t="e">
        <f>(X38/100)*'Ingredient comparator'!$J32</f>
        <v>#N/A</v>
      </c>
      <c r="Y88" t="e">
        <f>(Y38/100)*'Ingredient comparator'!$J32</f>
        <v>#N/A</v>
      </c>
      <c r="Z88" t="e">
        <f>(Z38/100)*'Ingredient comparator'!$J32</f>
        <v>#N/A</v>
      </c>
      <c r="AA88" t="e">
        <f>(AA38/100)*'Ingredient comparator'!$J32</f>
        <v>#N/A</v>
      </c>
      <c r="AB88" t="e">
        <f>(AB38/100)*'Ingredient comparator'!$J32</f>
        <v>#N/A</v>
      </c>
      <c r="AC88" t="e">
        <f>(AC38/100)*'Ingredient comparator'!$J32</f>
        <v>#N/A</v>
      </c>
      <c r="AD88" t="e">
        <f>(AD38/100)*'Ingredient comparator'!$J32</f>
        <v>#N/A</v>
      </c>
      <c r="AE88" t="e">
        <f>(AE38/100)*'Ingredient comparator'!$J32</f>
        <v>#N/A</v>
      </c>
      <c r="AF88" t="e">
        <f>(AF38/100)*'Ingredient comparator'!$J32</f>
        <v>#N/A</v>
      </c>
      <c r="AG88" t="e">
        <f>(AG38/100)*'Ingredient comparator'!$J32</f>
        <v>#N/A</v>
      </c>
      <c r="AH88" t="e">
        <f>(AH38/100)*'Ingredient comparator'!$J32</f>
        <v>#N/A</v>
      </c>
      <c r="AI88" t="e">
        <f>(AI38/100)*'Ingredient comparator'!$J32</f>
        <v>#N/A</v>
      </c>
      <c r="AJ88" t="e">
        <f>(AJ38/100)*'Ingredient comparator'!$J32</f>
        <v>#N/A</v>
      </c>
      <c r="AK88" t="e">
        <f>(AK38/100)*'Ingredient comparator'!$J32</f>
        <v>#N/A</v>
      </c>
      <c r="AL88" t="e">
        <f>(AL38/100)*'Ingredient comparator'!$J32</f>
        <v>#N/A</v>
      </c>
      <c r="AM88" t="e">
        <f>(AM38/100)*'Ingredient comparator'!$J32</f>
        <v>#N/A</v>
      </c>
      <c r="AN88" t="e">
        <f>(AN38/100)*'Ingredient comparator'!$J32</f>
        <v>#N/A</v>
      </c>
      <c r="AO88" t="e">
        <f>(AO38/100)*'Ingredient comparator'!$J32</f>
        <v>#N/A</v>
      </c>
      <c r="AP88" t="e">
        <f>(AP38/100)*'Ingredient comparator'!$J32</f>
        <v>#N/A</v>
      </c>
      <c r="AQ88" t="e">
        <f>(AQ38/100)*'Ingredient comparator'!$J32</f>
        <v>#N/A</v>
      </c>
      <c r="AR88" t="e">
        <f>(AR38/100)*'Ingredient comparator'!$J32</f>
        <v>#N/A</v>
      </c>
      <c r="AS88" t="e">
        <f>(AS38/100)*'Ingredient comparator'!$J32</f>
        <v>#N/A</v>
      </c>
      <c r="AT88" t="e">
        <f>(AT38/100)*'Ingredient comparator'!$J32</f>
        <v>#N/A</v>
      </c>
      <c r="AU88" t="e">
        <f>(AU38/100)*'Ingredient comparator'!$J32</f>
        <v>#N/A</v>
      </c>
      <c r="AV88" t="e">
        <f>(AV38/100)*'Ingredient comparator'!$J32</f>
        <v>#N/A</v>
      </c>
      <c r="AW88" t="e">
        <f>(AW38/100)*'Ingredient comparator'!$J32</f>
        <v>#N/A</v>
      </c>
      <c r="AX88" t="e">
        <f>(AX38/100)*'Ingredient comparator'!$J32</f>
        <v>#N/A</v>
      </c>
      <c r="AY88" t="e">
        <f>(AY38/100)*'Ingredient comparator'!$J32</f>
        <v>#N/A</v>
      </c>
      <c r="AZ88" t="e">
        <f>(AZ38/100)*'Ingredient comparator'!$J32</f>
        <v>#N/A</v>
      </c>
    </row>
    <row r="89" spans="2:52" ht="2" customHeight="1" x14ac:dyDescent="0.35">
      <c r="B89" s="6" t="str">
        <f t="shared" si="2"/>
        <v>Mineral 4</v>
      </c>
      <c r="C89" t="e">
        <f>(C39/100)*'Ingredient comparator'!J33</f>
        <v>#N/A</v>
      </c>
      <c r="D89" t="e">
        <f>(D39/100)*'Ingredient comparator'!$J33</f>
        <v>#N/A</v>
      </c>
      <c r="E89" t="e">
        <f>(E39/100)*'Ingredient comparator'!$J33</f>
        <v>#N/A</v>
      </c>
      <c r="F89" t="e">
        <f>(F39/100)*'Ingredient comparator'!$J33</f>
        <v>#N/A</v>
      </c>
      <c r="G89" t="e">
        <f>(G39/100)*'Ingredient comparator'!$J33</f>
        <v>#N/A</v>
      </c>
      <c r="H89" t="e">
        <f>(H39/100)*'Ingredient comparator'!$J33</f>
        <v>#N/A</v>
      </c>
      <c r="I89" t="e">
        <f>(I39/100)*'Ingredient comparator'!$J33</f>
        <v>#N/A</v>
      </c>
      <c r="J89" t="e">
        <f>(J39/100)*'Ingredient comparator'!$J33</f>
        <v>#N/A</v>
      </c>
      <c r="K89" t="e">
        <f>(K39/100)*'Ingredient comparator'!$J33</f>
        <v>#N/A</v>
      </c>
      <c r="L89" t="e">
        <f>(L39/100)*'Ingredient comparator'!$J33</f>
        <v>#N/A</v>
      </c>
      <c r="M89" t="e">
        <f>(M39/100)*'Ingredient comparator'!$J33</f>
        <v>#N/A</v>
      </c>
      <c r="N89" t="e">
        <f>(N39/100)*'Ingredient comparator'!$J33</f>
        <v>#N/A</v>
      </c>
      <c r="O89" t="e">
        <f>(O39/100)*'Ingredient comparator'!$J33</f>
        <v>#N/A</v>
      </c>
      <c r="P89" t="e">
        <f>(P39/100)*'Ingredient comparator'!$J33</f>
        <v>#N/A</v>
      </c>
      <c r="Q89" t="e">
        <f>(Q39/100)*'Ingredient comparator'!$J33</f>
        <v>#N/A</v>
      </c>
      <c r="R89" t="e">
        <f>(R39/100)*'Ingredient comparator'!$J33</f>
        <v>#N/A</v>
      </c>
      <c r="S89" t="e">
        <f>(S39/100)*'Ingredient comparator'!$J33</f>
        <v>#N/A</v>
      </c>
      <c r="T89" t="e">
        <f>(T39/100)*'Ingredient comparator'!$J33</f>
        <v>#N/A</v>
      </c>
      <c r="U89" t="e">
        <f>(U39/100)*'Ingredient comparator'!$J33</f>
        <v>#N/A</v>
      </c>
      <c r="V89" t="e">
        <f>(V39/100)*'Ingredient comparator'!$J33</f>
        <v>#N/A</v>
      </c>
      <c r="W89" t="e">
        <f>(W39/100)*'Ingredient comparator'!$J33</f>
        <v>#N/A</v>
      </c>
      <c r="X89" t="e">
        <f>(X39/100)*'Ingredient comparator'!$J33</f>
        <v>#N/A</v>
      </c>
      <c r="Y89" t="e">
        <f>(Y39/100)*'Ingredient comparator'!$J33</f>
        <v>#N/A</v>
      </c>
      <c r="Z89" t="e">
        <f>(Z39/100)*'Ingredient comparator'!$J33</f>
        <v>#N/A</v>
      </c>
      <c r="AA89" t="e">
        <f>(AA39/100)*'Ingredient comparator'!$J33</f>
        <v>#N/A</v>
      </c>
      <c r="AB89" t="e">
        <f>(AB39/100)*'Ingredient comparator'!$J33</f>
        <v>#N/A</v>
      </c>
      <c r="AC89" t="e">
        <f>(AC39/100)*'Ingredient comparator'!$J33</f>
        <v>#N/A</v>
      </c>
      <c r="AD89" t="e">
        <f>(AD39/100)*'Ingredient comparator'!$J33</f>
        <v>#N/A</v>
      </c>
      <c r="AE89" t="e">
        <f>(AE39/100)*'Ingredient comparator'!$J33</f>
        <v>#N/A</v>
      </c>
      <c r="AF89" t="e">
        <f>(AF39/100)*'Ingredient comparator'!$J33</f>
        <v>#N/A</v>
      </c>
      <c r="AG89" t="e">
        <f>(AG39/100)*'Ingredient comparator'!$J33</f>
        <v>#N/A</v>
      </c>
      <c r="AH89" t="e">
        <f>(AH39/100)*'Ingredient comparator'!$J33</f>
        <v>#N/A</v>
      </c>
      <c r="AI89" t="e">
        <f>(AI39/100)*'Ingredient comparator'!$J33</f>
        <v>#N/A</v>
      </c>
      <c r="AJ89" t="e">
        <f>(AJ39/100)*'Ingredient comparator'!$J33</f>
        <v>#N/A</v>
      </c>
      <c r="AK89" t="e">
        <f>(AK39/100)*'Ingredient comparator'!$J33</f>
        <v>#N/A</v>
      </c>
      <c r="AL89" t="e">
        <f>(AL39/100)*'Ingredient comparator'!$J33</f>
        <v>#N/A</v>
      </c>
      <c r="AM89" t="e">
        <f>(AM39/100)*'Ingredient comparator'!$J33</f>
        <v>#N/A</v>
      </c>
      <c r="AN89" t="e">
        <f>(AN39/100)*'Ingredient comparator'!$J33</f>
        <v>#N/A</v>
      </c>
      <c r="AO89" t="e">
        <f>(AO39/100)*'Ingredient comparator'!$J33</f>
        <v>#N/A</v>
      </c>
      <c r="AP89" t="e">
        <f>(AP39/100)*'Ingredient comparator'!$J33</f>
        <v>#N/A</v>
      </c>
      <c r="AQ89" t="e">
        <f>(AQ39/100)*'Ingredient comparator'!$J33</f>
        <v>#N/A</v>
      </c>
      <c r="AR89" t="e">
        <f>(AR39/100)*'Ingredient comparator'!$J33</f>
        <v>#N/A</v>
      </c>
      <c r="AS89" t="e">
        <f>(AS39/100)*'Ingredient comparator'!$J33</f>
        <v>#N/A</v>
      </c>
      <c r="AT89" t="e">
        <f>(AT39/100)*'Ingredient comparator'!$J33</f>
        <v>#N/A</v>
      </c>
      <c r="AU89" t="e">
        <f>(AU39/100)*'Ingredient comparator'!$J33</f>
        <v>#N/A</v>
      </c>
      <c r="AV89" t="e">
        <f>(AV39/100)*'Ingredient comparator'!$J33</f>
        <v>#N/A</v>
      </c>
      <c r="AW89" t="e">
        <f>(AW39/100)*'Ingredient comparator'!$J33</f>
        <v>#N/A</v>
      </c>
      <c r="AX89" t="e">
        <f>(AX39/100)*'Ingredient comparator'!$J33</f>
        <v>#N/A</v>
      </c>
      <c r="AY89" t="e">
        <f>(AY39/100)*'Ingredient comparator'!$J33</f>
        <v>#N/A</v>
      </c>
      <c r="AZ89" t="e">
        <f>(AZ39/100)*'Ingredient comparator'!$J33</f>
        <v>#N/A</v>
      </c>
    </row>
    <row r="90" spans="2:52" ht="2" customHeight="1" x14ac:dyDescent="0.35">
      <c r="B90" s="6" t="str">
        <f t="shared" si="2"/>
        <v>Mineral 5</v>
      </c>
      <c r="C90" t="e">
        <f>(C40/100)*'Ingredient comparator'!$J34</f>
        <v>#N/A</v>
      </c>
      <c r="D90" t="e">
        <f>(D40/100)*'Ingredient comparator'!$J34</f>
        <v>#N/A</v>
      </c>
      <c r="E90" t="e">
        <f>(E40/100)*'Ingredient comparator'!$J34</f>
        <v>#N/A</v>
      </c>
      <c r="F90" t="e">
        <f>(F40/100)*'Ingredient comparator'!$J34</f>
        <v>#N/A</v>
      </c>
      <c r="G90" t="e">
        <f>(G40/100)*'Ingredient comparator'!$J34</f>
        <v>#N/A</v>
      </c>
      <c r="H90" t="e">
        <f>(H40/100)*'Ingredient comparator'!$J34</f>
        <v>#N/A</v>
      </c>
      <c r="I90" t="e">
        <f>(I40/100)*'Ingredient comparator'!$J34</f>
        <v>#N/A</v>
      </c>
      <c r="J90" t="e">
        <f>(J40/100)*'Ingredient comparator'!$J34</f>
        <v>#N/A</v>
      </c>
      <c r="K90" t="e">
        <f>(K40/100)*'Ingredient comparator'!$J34</f>
        <v>#N/A</v>
      </c>
      <c r="L90" t="e">
        <f>(L40/100)*'Ingredient comparator'!$J34</f>
        <v>#N/A</v>
      </c>
      <c r="M90" t="e">
        <f>(M40/100)*'Ingredient comparator'!$J34</f>
        <v>#N/A</v>
      </c>
      <c r="N90" t="e">
        <f>(N40/100)*'Ingredient comparator'!$J34</f>
        <v>#N/A</v>
      </c>
      <c r="O90" t="e">
        <f>(O40/100)*'Ingredient comparator'!$J34</f>
        <v>#N/A</v>
      </c>
      <c r="P90" t="e">
        <f>(P40/100)*'Ingredient comparator'!$J34</f>
        <v>#N/A</v>
      </c>
      <c r="Q90" t="e">
        <f>(Q40/100)*'Ingredient comparator'!$J34</f>
        <v>#N/A</v>
      </c>
      <c r="R90" t="e">
        <f>(R40/100)*'Ingredient comparator'!$J34</f>
        <v>#N/A</v>
      </c>
      <c r="S90" t="e">
        <f>(S40/100)*'Ingredient comparator'!$J34</f>
        <v>#N/A</v>
      </c>
      <c r="T90" t="e">
        <f>(T40/100)*'Ingredient comparator'!$J34</f>
        <v>#N/A</v>
      </c>
      <c r="U90" t="e">
        <f>(U40/100)*'Ingredient comparator'!$J34</f>
        <v>#N/A</v>
      </c>
      <c r="V90" t="e">
        <f>(V40/100)*'Ingredient comparator'!$J34</f>
        <v>#N/A</v>
      </c>
      <c r="W90" t="e">
        <f>(W40/100)*'Ingredient comparator'!$J34</f>
        <v>#N/A</v>
      </c>
      <c r="X90" t="e">
        <f>(X40/100)*'Ingredient comparator'!$J34</f>
        <v>#N/A</v>
      </c>
      <c r="Y90" t="e">
        <f>(Y40/100)*'Ingredient comparator'!$J34</f>
        <v>#N/A</v>
      </c>
      <c r="Z90" t="e">
        <f>(Z40/100)*'Ingredient comparator'!$J34</f>
        <v>#N/A</v>
      </c>
      <c r="AA90" t="e">
        <f>(AA40/100)*'Ingredient comparator'!$J34</f>
        <v>#N/A</v>
      </c>
      <c r="AB90" t="e">
        <f>(AB40/100)*'Ingredient comparator'!$J34</f>
        <v>#N/A</v>
      </c>
      <c r="AC90" t="e">
        <f>(AC40/100)*'Ingredient comparator'!$J34</f>
        <v>#N/A</v>
      </c>
      <c r="AD90" t="e">
        <f>(AD40/100)*'Ingredient comparator'!$J34</f>
        <v>#N/A</v>
      </c>
      <c r="AE90" t="e">
        <f>(AE40/100)*'Ingredient comparator'!$J34</f>
        <v>#N/A</v>
      </c>
      <c r="AF90" t="e">
        <f>(AF40/100)*'Ingredient comparator'!$J34</f>
        <v>#N/A</v>
      </c>
      <c r="AG90" t="e">
        <f>(AG40/100)*'Ingredient comparator'!$J34</f>
        <v>#N/A</v>
      </c>
      <c r="AH90" t="e">
        <f>(AH40/100)*'Ingredient comparator'!$J34</f>
        <v>#N/A</v>
      </c>
      <c r="AI90" t="e">
        <f>(AI40/100)*'Ingredient comparator'!$J34</f>
        <v>#N/A</v>
      </c>
      <c r="AJ90" t="e">
        <f>(AJ40/100)*'Ingredient comparator'!$J34</f>
        <v>#N/A</v>
      </c>
      <c r="AK90" t="e">
        <f>(AK40/100)*'Ingredient comparator'!$J34</f>
        <v>#N/A</v>
      </c>
      <c r="AL90" t="e">
        <f>(AL40/100)*'Ingredient comparator'!$J34</f>
        <v>#N/A</v>
      </c>
      <c r="AM90" t="e">
        <f>(AM40/100)*'Ingredient comparator'!$J34</f>
        <v>#N/A</v>
      </c>
      <c r="AN90" t="e">
        <f>(AN40/100)*'Ingredient comparator'!$J34</f>
        <v>#N/A</v>
      </c>
      <c r="AO90" t="e">
        <f>(AO40/100)*'Ingredient comparator'!$J34</f>
        <v>#N/A</v>
      </c>
      <c r="AP90" t="e">
        <f>(AP40/100)*'Ingredient comparator'!$J34</f>
        <v>#N/A</v>
      </c>
      <c r="AQ90" t="e">
        <f>(AQ40/100)*'Ingredient comparator'!$J34</f>
        <v>#N/A</v>
      </c>
      <c r="AR90" t="e">
        <f>(AR40/100)*'Ingredient comparator'!$J34</f>
        <v>#N/A</v>
      </c>
      <c r="AS90" t="e">
        <f>(AS40/100)*'Ingredient comparator'!$J34</f>
        <v>#N/A</v>
      </c>
      <c r="AT90" t="e">
        <f>(AT40/100)*'Ingredient comparator'!$J34</f>
        <v>#N/A</v>
      </c>
      <c r="AU90" t="e">
        <f>(AU40/100)*'Ingredient comparator'!$J34</f>
        <v>#N/A</v>
      </c>
      <c r="AV90" t="e">
        <f>(AV40/100)*'Ingredient comparator'!$J34</f>
        <v>#N/A</v>
      </c>
      <c r="AW90" t="e">
        <f>(AW40/100)*'Ingredient comparator'!$J34</f>
        <v>#N/A</v>
      </c>
      <c r="AX90" t="e">
        <f>(AX40/100)*'Ingredient comparator'!$J34</f>
        <v>#N/A</v>
      </c>
      <c r="AY90" t="e">
        <f>(AY40/100)*'Ingredient comparator'!$J34</f>
        <v>#N/A</v>
      </c>
      <c r="AZ90" t="e">
        <f>(AZ40/100)*'Ingredient comparator'!$J34</f>
        <v>#N/A</v>
      </c>
    </row>
    <row r="91" spans="2:52" ht="2" customHeight="1" x14ac:dyDescent="0.35">
      <c r="B91" s="6" t="str">
        <f t="shared" si="2"/>
        <v>Mineral 6</v>
      </c>
      <c r="C91" t="e">
        <f>(C41/100)*'Ingredient comparator'!$J35</f>
        <v>#N/A</v>
      </c>
      <c r="D91" t="e">
        <f>(D41/100)*'Ingredient comparator'!$J35</f>
        <v>#N/A</v>
      </c>
      <c r="E91" t="e">
        <f>(E41/100)*'Ingredient comparator'!$J35</f>
        <v>#N/A</v>
      </c>
      <c r="F91" t="e">
        <f>(F41/100)*'Ingredient comparator'!$J35</f>
        <v>#N/A</v>
      </c>
      <c r="G91" t="e">
        <f>(G41/100)*'Ingredient comparator'!$J35</f>
        <v>#N/A</v>
      </c>
      <c r="H91" t="e">
        <f>(H41/100)*'Ingredient comparator'!$J35</f>
        <v>#N/A</v>
      </c>
      <c r="I91" t="e">
        <f>(I41/100)*'Ingredient comparator'!$J35</f>
        <v>#N/A</v>
      </c>
      <c r="J91" t="e">
        <f>(J41/100)*'Ingredient comparator'!$J35</f>
        <v>#N/A</v>
      </c>
      <c r="K91" t="e">
        <f>(K41/100)*'Ingredient comparator'!$J35</f>
        <v>#N/A</v>
      </c>
      <c r="L91" t="e">
        <f>(L41/100)*'Ingredient comparator'!$J35</f>
        <v>#N/A</v>
      </c>
      <c r="M91" t="e">
        <f>(M41/100)*'Ingredient comparator'!$J35</f>
        <v>#N/A</v>
      </c>
      <c r="N91" t="e">
        <f>(N41/100)*'Ingredient comparator'!$J35</f>
        <v>#N/A</v>
      </c>
      <c r="O91" t="e">
        <f>(O41/100)*'Ingredient comparator'!$J35</f>
        <v>#N/A</v>
      </c>
      <c r="P91" t="e">
        <f>(P41/100)*'Ingredient comparator'!$J35</f>
        <v>#N/A</v>
      </c>
      <c r="Q91" t="e">
        <f>(Q41/100)*'Ingredient comparator'!$J35</f>
        <v>#N/A</v>
      </c>
      <c r="R91" t="e">
        <f>(R41/100)*'Ingredient comparator'!$J35</f>
        <v>#N/A</v>
      </c>
      <c r="S91" t="e">
        <f>(S41/100)*'Ingredient comparator'!$J35</f>
        <v>#N/A</v>
      </c>
      <c r="T91" t="e">
        <f>(T41/100)*'Ingredient comparator'!$J35</f>
        <v>#N/A</v>
      </c>
      <c r="U91" t="e">
        <f>(U41/100)*'Ingredient comparator'!$J35</f>
        <v>#N/A</v>
      </c>
      <c r="V91" t="e">
        <f>(V41/100)*'Ingredient comparator'!$J35</f>
        <v>#N/A</v>
      </c>
      <c r="W91" t="e">
        <f>(W41/100)*'Ingredient comparator'!$J35</f>
        <v>#N/A</v>
      </c>
      <c r="X91" t="e">
        <f>(X41/100)*'Ingredient comparator'!$J35</f>
        <v>#N/A</v>
      </c>
      <c r="Y91" t="e">
        <f>(Y41/100)*'Ingredient comparator'!$J35</f>
        <v>#N/A</v>
      </c>
      <c r="Z91" t="e">
        <f>(Z41/100)*'Ingredient comparator'!$J35</f>
        <v>#N/A</v>
      </c>
      <c r="AA91" t="e">
        <f>(AA41/100)*'Ingredient comparator'!$J35</f>
        <v>#N/A</v>
      </c>
      <c r="AB91" t="e">
        <f>(AB41/100)*'Ingredient comparator'!$J35</f>
        <v>#N/A</v>
      </c>
      <c r="AC91" t="e">
        <f>(AC41/100)*'Ingredient comparator'!$J35</f>
        <v>#N/A</v>
      </c>
      <c r="AD91" t="e">
        <f>(AD41/100)*'Ingredient comparator'!$J35</f>
        <v>#N/A</v>
      </c>
      <c r="AE91" t="e">
        <f>(AE41/100)*'Ingredient comparator'!$J35</f>
        <v>#N/A</v>
      </c>
      <c r="AF91" t="e">
        <f>(AF41/100)*'Ingredient comparator'!$J35</f>
        <v>#N/A</v>
      </c>
      <c r="AG91" t="e">
        <f>(AG41/100)*'Ingredient comparator'!$J35</f>
        <v>#N/A</v>
      </c>
      <c r="AH91" t="e">
        <f>(AH41/100)*'Ingredient comparator'!$J35</f>
        <v>#N/A</v>
      </c>
      <c r="AI91" t="e">
        <f>(AI41/100)*'Ingredient comparator'!$J35</f>
        <v>#N/A</v>
      </c>
      <c r="AJ91" t="e">
        <f>(AJ41/100)*'Ingredient comparator'!$J35</f>
        <v>#N/A</v>
      </c>
      <c r="AK91" t="e">
        <f>(AK41/100)*'Ingredient comparator'!$J35</f>
        <v>#N/A</v>
      </c>
      <c r="AL91" t="e">
        <f>(AL41/100)*'Ingredient comparator'!$J35</f>
        <v>#N/A</v>
      </c>
      <c r="AM91" t="e">
        <f>(AM41/100)*'Ingredient comparator'!$J35</f>
        <v>#N/A</v>
      </c>
      <c r="AN91" t="e">
        <f>(AN41/100)*'Ingredient comparator'!$J35</f>
        <v>#N/A</v>
      </c>
      <c r="AO91" t="e">
        <f>(AO41/100)*'Ingredient comparator'!$J35</f>
        <v>#N/A</v>
      </c>
      <c r="AP91" t="e">
        <f>(AP41/100)*'Ingredient comparator'!$J35</f>
        <v>#N/A</v>
      </c>
      <c r="AQ91" t="e">
        <f>(AQ41/100)*'Ingredient comparator'!$J35</f>
        <v>#N/A</v>
      </c>
      <c r="AR91" t="e">
        <f>(AR41/100)*'Ingredient comparator'!$J35</f>
        <v>#N/A</v>
      </c>
      <c r="AS91" t="e">
        <f>(AS41/100)*'Ingredient comparator'!$J35</f>
        <v>#N/A</v>
      </c>
      <c r="AT91" t="e">
        <f>(AT41/100)*'Ingredient comparator'!$J35</f>
        <v>#N/A</v>
      </c>
      <c r="AU91" t="e">
        <f>(AU41/100)*'Ingredient comparator'!$J35</f>
        <v>#N/A</v>
      </c>
      <c r="AV91" t="e">
        <f>(AV41/100)*'Ingredient comparator'!$J35</f>
        <v>#N/A</v>
      </c>
      <c r="AW91" t="e">
        <f>(AW41/100)*'Ingredient comparator'!$J35</f>
        <v>#N/A</v>
      </c>
      <c r="AX91" t="e">
        <f>(AX41/100)*'Ingredient comparator'!$J35</f>
        <v>#N/A</v>
      </c>
      <c r="AY91" t="e">
        <f>(AY41/100)*'Ingredient comparator'!$J35</f>
        <v>#N/A</v>
      </c>
      <c r="AZ91" t="e">
        <f>(AZ41/100)*'Ingredient comparator'!$J35</f>
        <v>#N/A</v>
      </c>
    </row>
    <row r="92" spans="2:52" ht="2" customHeight="1" x14ac:dyDescent="0.35">
      <c r="B92" s="6" t="str">
        <f t="shared" si="2"/>
        <v>Mineral 7</v>
      </c>
      <c r="C92" t="e">
        <f>(C42/100)*'Ingredient comparator'!$J36</f>
        <v>#N/A</v>
      </c>
      <c r="D92" t="e">
        <f>(D42/100)*'Ingredient comparator'!$J36</f>
        <v>#N/A</v>
      </c>
      <c r="E92" t="e">
        <f>(E42/100)*'Ingredient comparator'!$J36</f>
        <v>#N/A</v>
      </c>
      <c r="F92" t="e">
        <f>(F42/100)*'Ingredient comparator'!$J36</f>
        <v>#N/A</v>
      </c>
      <c r="G92" t="e">
        <f>(G42/100)*'Ingredient comparator'!$J36</f>
        <v>#N/A</v>
      </c>
      <c r="H92" t="e">
        <f>(H42/100)*'Ingredient comparator'!$J36</f>
        <v>#N/A</v>
      </c>
      <c r="I92" t="e">
        <f>(I42/100)*'Ingredient comparator'!$J36</f>
        <v>#N/A</v>
      </c>
      <c r="J92" t="e">
        <f>(J42/100)*'Ingredient comparator'!$J36</f>
        <v>#N/A</v>
      </c>
      <c r="K92" t="e">
        <f>(K42/100)*'Ingredient comparator'!$J36</f>
        <v>#N/A</v>
      </c>
      <c r="L92" t="e">
        <f>(L42/100)*'Ingredient comparator'!$J36</f>
        <v>#N/A</v>
      </c>
      <c r="M92" t="e">
        <f>(M42/100)*'Ingredient comparator'!$J36</f>
        <v>#N/A</v>
      </c>
      <c r="N92" t="e">
        <f>(N42/100)*'Ingredient comparator'!$J36</f>
        <v>#N/A</v>
      </c>
      <c r="O92" t="e">
        <f>(O42/100)*'Ingredient comparator'!$J36</f>
        <v>#N/A</v>
      </c>
      <c r="P92" t="e">
        <f>(P42/100)*'Ingredient comparator'!$J36</f>
        <v>#N/A</v>
      </c>
      <c r="Q92" t="e">
        <f>(Q42/100)*'Ingredient comparator'!$J36</f>
        <v>#N/A</v>
      </c>
      <c r="R92" t="e">
        <f>(R42/100)*'Ingredient comparator'!$J36</f>
        <v>#N/A</v>
      </c>
      <c r="S92" t="e">
        <f>(S42/100)*'Ingredient comparator'!$J36</f>
        <v>#N/A</v>
      </c>
      <c r="T92" t="e">
        <f>(T42/100)*'Ingredient comparator'!$J36</f>
        <v>#N/A</v>
      </c>
      <c r="U92" t="e">
        <f>(U42/100)*'Ingredient comparator'!$J36</f>
        <v>#N/A</v>
      </c>
      <c r="V92" t="e">
        <f>(V42/100)*'Ingredient comparator'!$J36</f>
        <v>#N/A</v>
      </c>
      <c r="W92" t="e">
        <f>(W42/100)*'Ingredient comparator'!$J36</f>
        <v>#N/A</v>
      </c>
      <c r="X92" t="e">
        <f>(X42/100)*'Ingredient comparator'!$J36</f>
        <v>#N/A</v>
      </c>
      <c r="Y92" t="e">
        <f>(Y42/100)*'Ingredient comparator'!$J36</f>
        <v>#N/A</v>
      </c>
      <c r="Z92" t="e">
        <f>(Z42/100)*'Ingredient comparator'!$J36</f>
        <v>#N/A</v>
      </c>
      <c r="AA92" t="e">
        <f>(AA42/100)*'Ingredient comparator'!$J36</f>
        <v>#N/A</v>
      </c>
      <c r="AB92" t="e">
        <f>(AB42/100)*'Ingredient comparator'!$J36</f>
        <v>#N/A</v>
      </c>
      <c r="AC92" t="e">
        <f>(AC42/100)*'Ingredient comparator'!$J36</f>
        <v>#N/A</v>
      </c>
      <c r="AD92" t="e">
        <f>(AD42/100)*'Ingredient comparator'!$J36</f>
        <v>#N/A</v>
      </c>
      <c r="AE92" t="e">
        <f>(AE42/100)*'Ingredient comparator'!$J36</f>
        <v>#N/A</v>
      </c>
      <c r="AF92" t="e">
        <f>(AF42/100)*'Ingredient comparator'!$J36</f>
        <v>#N/A</v>
      </c>
      <c r="AG92" t="e">
        <f>(AG42/100)*'Ingredient comparator'!$J36</f>
        <v>#N/A</v>
      </c>
      <c r="AH92" t="e">
        <f>(AH42/100)*'Ingredient comparator'!$J36</f>
        <v>#N/A</v>
      </c>
      <c r="AI92" t="e">
        <f>(AI42/100)*'Ingredient comparator'!$J36</f>
        <v>#N/A</v>
      </c>
      <c r="AJ92" t="e">
        <f>(AJ42/100)*'Ingredient comparator'!$J36</f>
        <v>#N/A</v>
      </c>
      <c r="AK92" t="e">
        <f>(AK42/100)*'Ingredient comparator'!$J36</f>
        <v>#N/A</v>
      </c>
      <c r="AL92" t="e">
        <f>(AL42/100)*'Ingredient comparator'!$J36</f>
        <v>#N/A</v>
      </c>
      <c r="AM92" t="e">
        <f>(AM42/100)*'Ingredient comparator'!$J36</f>
        <v>#N/A</v>
      </c>
      <c r="AN92" t="e">
        <f>(AN42/100)*'Ingredient comparator'!$J36</f>
        <v>#N/A</v>
      </c>
      <c r="AO92" t="e">
        <f>(AO42/100)*'Ingredient comparator'!$J36</f>
        <v>#N/A</v>
      </c>
      <c r="AP92" t="e">
        <f>(AP42/100)*'Ingredient comparator'!$J36</f>
        <v>#N/A</v>
      </c>
      <c r="AQ92" t="e">
        <f>(AQ42/100)*'Ingredient comparator'!$J36</f>
        <v>#N/A</v>
      </c>
      <c r="AR92" t="e">
        <f>(AR42/100)*'Ingredient comparator'!$J36</f>
        <v>#N/A</v>
      </c>
      <c r="AS92" t="e">
        <f>(AS42/100)*'Ingredient comparator'!$J36</f>
        <v>#N/A</v>
      </c>
      <c r="AT92" t="e">
        <f>(AT42/100)*'Ingredient comparator'!$J36</f>
        <v>#N/A</v>
      </c>
      <c r="AU92" t="e">
        <f>(AU42/100)*'Ingredient comparator'!$J36</f>
        <v>#N/A</v>
      </c>
      <c r="AV92" t="e">
        <f>(AV42/100)*'Ingredient comparator'!$J36</f>
        <v>#N/A</v>
      </c>
      <c r="AW92" t="e">
        <f>(AW42/100)*'Ingredient comparator'!$J36</f>
        <v>#N/A</v>
      </c>
      <c r="AX92" t="e">
        <f>(AX42/100)*'Ingredient comparator'!$J36</f>
        <v>#N/A</v>
      </c>
      <c r="AY92" t="e">
        <f>(AY42/100)*'Ingredient comparator'!$J36</f>
        <v>#N/A</v>
      </c>
      <c r="AZ92" t="e">
        <f>(AZ42/100)*'Ingredient comparator'!$J36</f>
        <v>#N/A</v>
      </c>
    </row>
    <row r="93" spans="2:52" ht="2" customHeight="1" x14ac:dyDescent="0.35">
      <c r="B93" s="6" t="str">
        <f t="shared" si="2"/>
        <v>Mineral 8</v>
      </c>
      <c r="C93" t="e">
        <f>(C43/100)*'Ingredient comparator'!$J37</f>
        <v>#N/A</v>
      </c>
      <c r="D93" t="e">
        <f>(D43/100)*'Ingredient comparator'!$J37</f>
        <v>#N/A</v>
      </c>
      <c r="E93" t="e">
        <f>(E43/100)*'Ingredient comparator'!$J37</f>
        <v>#N/A</v>
      </c>
      <c r="F93" t="e">
        <f>(F43/100)*'Ingredient comparator'!$J37</f>
        <v>#N/A</v>
      </c>
      <c r="G93" t="e">
        <f>(G43/100)*'Ingredient comparator'!$J37</f>
        <v>#N/A</v>
      </c>
      <c r="H93" t="e">
        <f>(H43/100)*'Ingredient comparator'!$J37</f>
        <v>#N/A</v>
      </c>
      <c r="I93" t="e">
        <f>(I43/100)*'Ingredient comparator'!$J37</f>
        <v>#N/A</v>
      </c>
      <c r="J93" t="e">
        <f>(J43/100)*'Ingredient comparator'!$J37</f>
        <v>#N/A</v>
      </c>
      <c r="K93" t="e">
        <f>(K43/100)*'Ingredient comparator'!$J37</f>
        <v>#N/A</v>
      </c>
      <c r="L93" t="e">
        <f>(L43/100)*'Ingredient comparator'!$J37</f>
        <v>#N/A</v>
      </c>
      <c r="M93" t="e">
        <f>(M43/100)*'Ingredient comparator'!$J37</f>
        <v>#N/A</v>
      </c>
      <c r="N93" t="e">
        <f>(N43/100)*'Ingredient comparator'!$J37</f>
        <v>#N/A</v>
      </c>
      <c r="O93" t="e">
        <f>(O43/100)*'Ingredient comparator'!$J37</f>
        <v>#N/A</v>
      </c>
      <c r="P93" t="e">
        <f>(P43/100)*'Ingredient comparator'!$J37</f>
        <v>#N/A</v>
      </c>
      <c r="Q93" t="e">
        <f>(Q43/100)*'Ingredient comparator'!$J37</f>
        <v>#N/A</v>
      </c>
      <c r="R93" t="e">
        <f>(R43/100)*'Ingredient comparator'!$J37</f>
        <v>#N/A</v>
      </c>
      <c r="S93" t="e">
        <f>(S43/100)*'Ingredient comparator'!$J37</f>
        <v>#N/A</v>
      </c>
      <c r="T93" t="e">
        <f>(T43/100)*'Ingredient comparator'!$J37</f>
        <v>#N/A</v>
      </c>
      <c r="U93" t="e">
        <f>(U43/100)*'Ingredient comparator'!$J37</f>
        <v>#N/A</v>
      </c>
      <c r="V93" t="e">
        <f>(V43/100)*'Ingredient comparator'!$J37</f>
        <v>#N/A</v>
      </c>
      <c r="W93" t="e">
        <f>(W43/100)*'Ingredient comparator'!$J37</f>
        <v>#N/A</v>
      </c>
      <c r="X93" t="e">
        <f>(X43/100)*'Ingredient comparator'!$J37</f>
        <v>#N/A</v>
      </c>
      <c r="Y93" t="e">
        <f>(Y43/100)*'Ingredient comparator'!$J37</f>
        <v>#N/A</v>
      </c>
      <c r="Z93" t="e">
        <f>(Z43/100)*'Ingredient comparator'!$J37</f>
        <v>#N/A</v>
      </c>
      <c r="AA93" t="e">
        <f>(AA43/100)*'Ingredient comparator'!$J37</f>
        <v>#N/A</v>
      </c>
      <c r="AB93" t="e">
        <f>(AB43/100)*'Ingredient comparator'!$J37</f>
        <v>#N/A</v>
      </c>
      <c r="AC93" t="e">
        <f>(AC43/100)*'Ingredient comparator'!$J37</f>
        <v>#N/A</v>
      </c>
      <c r="AD93" t="e">
        <f>(AD43/100)*'Ingredient comparator'!$J37</f>
        <v>#N/A</v>
      </c>
      <c r="AE93" t="e">
        <f>(AE43/100)*'Ingredient comparator'!$J37</f>
        <v>#N/A</v>
      </c>
      <c r="AF93" t="e">
        <f>(AF43/100)*'Ingredient comparator'!$J37</f>
        <v>#N/A</v>
      </c>
      <c r="AG93" t="e">
        <f>(AG43/100)*'Ingredient comparator'!$J37</f>
        <v>#N/A</v>
      </c>
      <c r="AH93" t="e">
        <f>(AH43/100)*'Ingredient comparator'!$J37</f>
        <v>#N/A</v>
      </c>
      <c r="AI93" t="e">
        <f>(AI43/100)*'Ingredient comparator'!$J37</f>
        <v>#N/A</v>
      </c>
      <c r="AJ93" t="e">
        <f>(AJ43/100)*'Ingredient comparator'!$J37</f>
        <v>#N/A</v>
      </c>
      <c r="AK93" t="e">
        <f>(AK43/100)*'Ingredient comparator'!$J37</f>
        <v>#N/A</v>
      </c>
      <c r="AL93" t="e">
        <f>(AL43/100)*'Ingredient comparator'!$J37</f>
        <v>#N/A</v>
      </c>
      <c r="AM93" t="e">
        <f>(AM43/100)*'Ingredient comparator'!$J37</f>
        <v>#N/A</v>
      </c>
      <c r="AN93" t="e">
        <f>(AN43/100)*'Ingredient comparator'!$J37</f>
        <v>#N/A</v>
      </c>
      <c r="AO93" t="e">
        <f>(AO43/100)*'Ingredient comparator'!$J37</f>
        <v>#N/A</v>
      </c>
      <c r="AP93" t="e">
        <f>(AP43/100)*'Ingredient comparator'!$J37</f>
        <v>#N/A</v>
      </c>
      <c r="AQ93" t="e">
        <f>(AQ43/100)*'Ingredient comparator'!$J37</f>
        <v>#N/A</v>
      </c>
      <c r="AR93" t="e">
        <f>(AR43/100)*'Ingredient comparator'!$J37</f>
        <v>#N/A</v>
      </c>
      <c r="AS93" t="e">
        <f>(AS43/100)*'Ingredient comparator'!$J37</f>
        <v>#N/A</v>
      </c>
      <c r="AT93" t="e">
        <f>(AT43/100)*'Ingredient comparator'!$J37</f>
        <v>#N/A</v>
      </c>
      <c r="AU93" t="e">
        <f>(AU43/100)*'Ingredient comparator'!$J37</f>
        <v>#N/A</v>
      </c>
      <c r="AV93" t="e">
        <f>(AV43/100)*'Ingredient comparator'!$J37</f>
        <v>#N/A</v>
      </c>
      <c r="AW93" t="e">
        <f>(AW43/100)*'Ingredient comparator'!$J37</f>
        <v>#N/A</v>
      </c>
      <c r="AX93" t="e">
        <f>(AX43/100)*'Ingredient comparator'!$J37</f>
        <v>#N/A</v>
      </c>
      <c r="AY93" t="e">
        <f>(AY43/100)*'Ingredient comparator'!$J37</f>
        <v>#N/A</v>
      </c>
      <c r="AZ93" t="e">
        <f>(AZ43/100)*'Ingredient comparator'!$J37</f>
        <v>#N/A</v>
      </c>
    </row>
    <row r="94" spans="2:52" ht="2" customHeight="1" x14ac:dyDescent="0.35">
      <c r="B94" s="6" t="str">
        <f t="shared" si="2"/>
        <v>AgCrops 1</v>
      </c>
      <c r="C94" t="e">
        <f>(C44/100)*'Ingredient comparator'!J38</f>
        <v>#N/A</v>
      </c>
      <c r="D94" t="e">
        <f>(D44/100)*'Ingredient comparator'!$J38</f>
        <v>#N/A</v>
      </c>
      <c r="E94" t="e">
        <f>(E44/100)*'Ingredient comparator'!$J38</f>
        <v>#N/A</v>
      </c>
      <c r="F94" t="e">
        <f>(F44/100)*'Ingredient comparator'!$J38</f>
        <v>#N/A</v>
      </c>
      <c r="G94" t="e">
        <f>(G44/100)*'Ingredient comparator'!$J38</f>
        <v>#N/A</v>
      </c>
      <c r="H94" t="e">
        <f>(H44/100)*'Ingredient comparator'!$J38</f>
        <v>#N/A</v>
      </c>
      <c r="I94" t="e">
        <f>(I44/100)*'Ingredient comparator'!$J38</f>
        <v>#N/A</v>
      </c>
      <c r="J94" t="e">
        <f>(J44/100)*'Ingredient comparator'!$J38</f>
        <v>#N/A</v>
      </c>
      <c r="K94" t="e">
        <f>(K44/100)*'Ingredient comparator'!$J38</f>
        <v>#N/A</v>
      </c>
      <c r="L94" t="e">
        <f>(L44/100)*'Ingredient comparator'!$J38</f>
        <v>#N/A</v>
      </c>
      <c r="M94" t="e">
        <f>(M44/100)*'Ingredient comparator'!$J38</f>
        <v>#N/A</v>
      </c>
      <c r="N94" t="e">
        <f>(N44/100)*'Ingredient comparator'!$J38</f>
        <v>#N/A</v>
      </c>
      <c r="O94" t="e">
        <f>(O44/100)*'Ingredient comparator'!$J38</f>
        <v>#N/A</v>
      </c>
      <c r="P94" t="e">
        <f>(P44/100)*'Ingredient comparator'!$J38</f>
        <v>#N/A</v>
      </c>
      <c r="Q94" t="e">
        <f>(Q44/100)*'Ingredient comparator'!$J38</f>
        <v>#N/A</v>
      </c>
      <c r="R94" t="e">
        <f>(R44/100)*'Ingredient comparator'!$J38</f>
        <v>#N/A</v>
      </c>
      <c r="S94" t="e">
        <f>(S44/100)*'Ingredient comparator'!$J38</f>
        <v>#N/A</v>
      </c>
      <c r="T94" t="e">
        <f>(T44/100)*'Ingredient comparator'!$J38</f>
        <v>#N/A</v>
      </c>
      <c r="U94" t="e">
        <f>(U44/100)*'Ingredient comparator'!$J38</f>
        <v>#N/A</v>
      </c>
      <c r="V94" t="e">
        <f>(V44/100)*'Ingredient comparator'!$J38</f>
        <v>#N/A</v>
      </c>
      <c r="W94" t="e">
        <f>(W44/100)*'Ingredient comparator'!$J38</f>
        <v>#N/A</v>
      </c>
      <c r="X94" t="e">
        <f>(X44/100)*'Ingredient comparator'!$J38</f>
        <v>#N/A</v>
      </c>
      <c r="Y94" t="e">
        <f>(Y44/100)*'Ingredient comparator'!$J38</f>
        <v>#N/A</v>
      </c>
      <c r="Z94" t="e">
        <f>(Z44/100)*'Ingredient comparator'!$J38</f>
        <v>#N/A</v>
      </c>
      <c r="AA94" t="e">
        <f>(AA44/100)*'Ingredient comparator'!$J38</f>
        <v>#N/A</v>
      </c>
      <c r="AB94" t="e">
        <f>(AB44/100)*'Ingredient comparator'!$J38</f>
        <v>#N/A</v>
      </c>
      <c r="AC94" t="e">
        <f>(AC44/100)*'Ingredient comparator'!$J38</f>
        <v>#N/A</v>
      </c>
      <c r="AD94" t="e">
        <f>(AD44/100)*'Ingredient comparator'!$J38</f>
        <v>#N/A</v>
      </c>
      <c r="AE94" t="e">
        <f>(AE44/100)*'Ingredient comparator'!$J38</f>
        <v>#N/A</v>
      </c>
      <c r="AF94" t="e">
        <f>(AF44/100)*'Ingredient comparator'!$J38</f>
        <v>#N/A</v>
      </c>
      <c r="AG94" t="e">
        <f>(AG44/100)*'Ingredient comparator'!$J38</f>
        <v>#N/A</v>
      </c>
      <c r="AH94" t="e">
        <f>(AH44/100)*'Ingredient comparator'!$J38</f>
        <v>#N/A</v>
      </c>
      <c r="AI94" t="e">
        <f>(AI44/100)*'Ingredient comparator'!$J38</f>
        <v>#N/A</v>
      </c>
      <c r="AJ94" t="e">
        <f>(AJ44/100)*'Ingredient comparator'!$J38</f>
        <v>#N/A</v>
      </c>
      <c r="AK94" t="e">
        <f>(AK44/100)*'Ingredient comparator'!$J38</f>
        <v>#N/A</v>
      </c>
      <c r="AL94" t="e">
        <f>(AL44/100)*'Ingredient comparator'!$J38</f>
        <v>#N/A</v>
      </c>
      <c r="AM94" t="e">
        <f>(AM44/100)*'Ingredient comparator'!$J38</f>
        <v>#N/A</v>
      </c>
      <c r="AN94" t="e">
        <f>(AN44/100)*'Ingredient comparator'!$J38</f>
        <v>#N/A</v>
      </c>
      <c r="AO94" t="e">
        <f>(AO44/100)*'Ingredient comparator'!$J38</f>
        <v>#N/A</v>
      </c>
      <c r="AP94" t="e">
        <f>(AP44/100)*'Ingredient comparator'!$J38</f>
        <v>#N/A</v>
      </c>
      <c r="AQ94" t="e">
        <f>(AQ44/100)*'Ingredient comparator'!$J38</f>
        <v>#N/A</v>
      </c>
      <c r="AR94" t="e">
        <f>(AR44/100)*'Ingredient comparator'!$J38</f>
        <v>#N/A</v>
      </c>
      <c r="AS94" t="e">
        <f>(AS44/100)*'Ingredient comparator'!$J38</f>
        <v>#N/A</v>
      </c>
      <c r="AT94" t="e">
        <f>(AT44/100)*'Ingredient comparator'!$J38</f>
        <v>#N/A</v>
      </c>
      <c r="AU94" t="e">
        <f>(AU44/100)*'Ingredient comparator'!$J38</f>
        <v>#N/A</v>
      </c>
      <c r="AV94" t="e">
        <f>(AV44/100)*'Ingredient comparator'!$J38</f>
        <v>#N/A</v>
      </c>
      <c r="AW94" t="e">
        <f>(AW44/100)*'Ingredient comparator'!$J38</f>
        <v>#N/A</v>
      </c>
      <c r="AX94" t="e">
        <f>(AX44/100)*'Ingredient comparator'!$J38</f>
        <v>#N/A</v>
      </c>
      <c r="AY94" t="e">
        <f>(AY44/100)*'Ingredient comparator'!$J38</f>
        <v>#N/A</v>
      </c>
      <c r="AZ94" t="e">
        <f>(AZ44/100)*'Ingredient comparator'!$J38</f>
        <v>#N/A</v>
      </c>
    </row>
    <row r="95" spans="2:52" ht="2" customHeight="1" x14ac:dyDescent="0.35">
      <c r="B95" s="6" t="str">
        <f t="shared" si="2"/>
        <v>AgCrops 2</v>
      </c>
      <c r="C95" t="e">
        <f>(C45/100)*'Ingredient comparator'!J39</f>
        <v>#N/A</v>
      </c>
      <c r="D95" t="e">
        <f>(D45/100)*'Ingredient comparator'!$J39</f>
        <v>#N/A</v>
      </c>
      <c r="E95" t="e">
        <f>(E45/100)*'Ingredient comparator'!$J39</f>
        <v>#N/A</v>
      </c>
      <c r="F95" t="e">
        <f>(F45/100)*'Ingredient comparator'!$J39</f>
        <v>#N/A</v>
      </c>
      <c r="G95" t="e">
        <f>(G45/100)*'Ingredient comparator'!$J39</f>
        <v>#N/A</v>
      </c>
      <c r="H95" t="e">
        <f>(H45/100)*'Ingredient comparator'!$J39</f>
        <v>#N/A</v>
      </c>
      <c r="I95" t="e">
        <f>(I45/100)*'Ingredient comparator'!$J39</f>
        <v>#N/A</v>
      </c>
      <c r="J95" t="e">
        <f>(J45/100)*'Ingredient comparator'!$J39</f>
        <v>#N/A</v>
      </c>
      <c r="K95" t="e">
        <f>(K45/100)*'Ingredient comparator'!$J39</f>
        <v>#N/A</v>
      </c>
      <c r="L95" t="e">
        <f>(L45/100)*'Ingredient comparator'!$J39</f>
        <v>#N/A</v>
      </c>
      <c r="M95" t="e">
        <f>(M45/100)*'Ingredient comparator'!$J39</f>
        <v>#N/A</v>
      </c>
      <c r="N95" t="e">
        <f>(N45/100)*'Ingredient comparator'!$J39</f>
        <v>#N/A</v>
      </c>
      <c r="O95" t="e">
        <f>(O45/100)*'Ingredient comparator'!$J39</f>
        <v>#N/A</v>
      </c>
      <c r="P95" t="e">
        <f>(P45/100)*'Ingredient comparator'!$J39</f>
        <v>#N/A</v>
      </c>
      <c r="Q95" t="e">
        <f>(Q45/100)*'Ingredient comparator'!$J39</f>
        <v>#N/A</v>
      </c>
      <c r="R95" t="e">
        <f>(R45/100)*'Ingredient comparator'!$J39</f>
        <v>#N/A</v>
      </c>
      <c r="S95" t="e">
        <f>(S45/100)*'Ingredient comparator'!$J39</f>
        <v>#N/A</v>
      </c>
      <c r="T95" t="e">
        <f>(T45/100)*'Ingredient comparator'!$J39</f>
        <v>#N/A</v>
      </c>
      <c r="U95" t="e">
        <f>(U45/100)*'Ingredient comparator'!$J39</f>
        <v>#N/A</v>
      </c>
      <c r="V95" t="e">
        <f>(V45/100)*'Ingredient comparator'!$J39</f>
        <v>#N/A</v>
      </c>
      <c r="W95" t="e">
        <f>(W45/100)*'Ingredient comparator'!$J39</f>
        <v>#N/A</v>
      </c>
      <c r="X95" t="e">
        <f>(X45/100)*'Ingredient comparator'!$J39</f>
        <v>#N/A</v>
      </c>
      <c r="Y95" t="e">
        <f>(Y45/100)*'Ingredient comparator'!$J39</f>
        <v>#N/A</v>
      </c>
      <c r="Z95" t="e">
        <f>(Z45/100)*'Ingredient comparator'!$J39</f>
        <v>#N/A</v>
      </c>
      <c r="AA95" t="e">
        <f>(AA45/100)*'Ingredient comparator'!$J39</f>
        <v>#N/A</v>
      </c>
      <c r="AB95" t="e">
        <f>(AB45/100)*'Ingredient comparator'!$J39</f>
        <v>#N/A</v>
      </c>
      <c r="AC95" t="e">
        <f>(AC45/100)*'Ingredient comparator'!$J39</f>
        <v>#N/A</v>
      </c>
      <c r="AD95" t="e">
        <f>(AD45/100)*'Ingredient comparator'!$J39</f>
        <v>#N/A</v>
      </c>
      <c r="AE95" t="e">
        <f>(AE45/100)*'Ingredient comparator'!$J39</f>
        <v>#N/A</v>
      </c>
      <c r="AF95" t="e">
        <f>(AF45/100)*'Ingredient comparator'!$J39</f>
        <v>#N/A</v>
      </c>
      <c r="AG95" t="e">
        <f>(AG45/100)*'Ingredient comparator'!$J39</f>
        <v>#N/A</v>
      </c>
      <c r="AH95" t="e">
        <f>(AH45/100)*'Ingredient comparator'!$J39</f>
        <v>#N/A</v>
      </c>
      <c r="AI95" t="e">
        <f>(AI45/100)*'Ingredient comparator'!$J39</f>
        <v>#N/A</v>
      </c>
      <c r="AJ95" t="e">
        <f>(AJ45/100)*'Ingredient comparator'!$J39</f>
        <v>#N/A</v>
      </c>
      <c r="AK95" t="e">
        <f>(AK45/100)*'Ingredient comparator'!$J39</f>
        <v>#N/A</v>
      </c>
      <c r="AL95" t="e">
        <f>(AL45/100)*'Ingredient comparator'!$J39</f>
        <v>#N/A</v>
      </c>
      <c r="AM95" t="e">
        <f>(AM45/100)*'Ingredient comparator'!$J39</f>
        <v>#N/A</v>
      </c>
      <c r="AN95" t="e">
        <f>(AN45/100)*'Ingredient comparator'!$J39</f>
        <v>#N/A</v>
      </c>
      <c r="AO95" t="e">
        <f>(AO45/100)*'Ingredient comparator'!$J39</f>
        <v>#N/A</v>
      </c>
      <c r="AP95" t="e">
        <f>(AP45/100)*'Ingredient comparator'!$J39</f>
        <v>#N/A</v>
      </c>
      <c r="AQ95" t="e">
        <f>(AQ45/100)*'Ingredient comparator'!$J39</f>
        <v>#N/A</v>
      </c>
      <c r="AR95" t="e">
        <f>(AR45/100)*'Ingredient comparator'!$J39</f>
        <v>#N/A</v>
      </c>
      <c r="AS95" t="e">
        <f>(AS45/100)*'Ingredient comparator'!$J39</f>
        <v>#N/A</v>
      </c>
      <c r="AT95" t="e">
        <f>(AT45/100)*'Ingredient comparator'!$J39</f>
        <v>#N/A</v>
      </c>
      <c r="AU95" t="e">
        <f>(AU45/100)*'Ingredient comparator'!$J39</f>
        <v>#N/A</v>
      </c>
      <c r="AV95" t="e">
        <f>(AV45/100)*'Ingredient comparator'!$J39</f>
        <v>#N/A</v>
      </c>
      <c r="AW95" t="e">
        <f>(AW45/100)*'Ingredient comparator'!$J39</f>
        <v>#N/A</v>
      </c>
      <c r="AX95" t="e">
        <f>(AX45/100)*'Ingredient comparator'!$J39</f>
        <v>#N/A</v>
      </c>
      <c r="AY95" t="e">
        <f>(AY45/100)*'Ingredient comparator'!$J39</f>
        <v>#N/A</v>
      </c>
      <c r="AZ95" t="e">
        <f>(AZ45/100)*'Ingredient comparator'!$J39</f>
        <v>#N/A</v>
      </c>
    </row>
    <row r="96" spans="2:52" ht="2" customHeight="1" x14ac:dyDescent="0.35">
      <c r="B96" s="6" t="str">
        <f t="shared" si="2"/>
        <v>AgCrops 3</v>
      </c>
      <c r="C96" t="e">
        <f>(C46/100)*'Ingredient comparator'!J40</f>
        <v>#N/A</v>
      </c>
      <c r="D96" t="e">
        <f>(D46/100)*'Ingredient comparator'!$J40</f>
        <v>#N/A</v>
      </c>
      <c r="E96" t="e">
        <f>(E46/100)*'Ingredient comparator'!$J40</f>
        <v>#N/A</v>
      </c>
      <c r="F96" t="e">
        <f>(F46/100)*'Ingredient comparator'!$J40</f>
        <v>#N/A</v>
      </c>
      <c r="G96" t="e">
        <f>(G46/100)*'Ingredient comparator'!$J40</f>
        <v>#N/A</v>
      </c>
      <c r="H96" t="e">
        <f>(H46/100)*'Ingredient comparator'!$J40</f>
        <v>#N/A</v>
      </c>
      <c r="I96" t="e">
        <f>(I46/100)*'Ingredient comparator'!$J40</f>
        <v>#N/A</v>
      </c>
      <c r="J96" t="e">
        <f>(J46/100)*'Ingredient comparator'!$J40</f>
        <v>#N/A</v>
      </c>
      <c r="K96" t="e">
        <f>(K46/100)*'Ingredient comparator'!$J40</f>
        <v>#N/A</v>
      </c>
      <c r="L96" t="e">
        <f>(L46/100)*'Ingredient comparator'!$J40</f>
        <v>#N/A</v>
      </c>
      <c r="M96" t="e">
        <f>(M46/100)*'Ingredient comparator'!$J40</f>
        <v>#N/A</v>
      </c>
      <c r="N96" t="e">
        <f>(N46/100)*'Ingredient comparator'!$J40</f>
        <v>#N/A</v>
      </c>
      <c r="O96" t="e">
        <f>(O46/100)*'Ingredient comparator'!$J40</f>
        <v>#N/A</v>
      </c>
      <c r="P96" t="e">
        <f>(P46/100)*'Ingredient comparator'!$J40</f>
        <v>#N/A</v>
      </c>
      <c r="Q96" t="e">
        <f>(Q46/100)*'Ingredient comparator'!$J40</f>
        <v>#N/A</v>
      </c>
      <c r="R96" t="e">
        <f>(R46/100)*'Ingredient comparator'!$J40</f>
        <v>#N/A</v>
      </c>
      <c r="S96" t="e">
        <f>(S46/100)*'Ingredient comparator'!$J40</f>
        <v>#N/A</v>
      </c>
      <c r="T96" t="e">
        <f>(T46/100)*'Ingredient comparator'!$J40</f>
        <v>#N/A</v>
      </c>
      <c r="U96" t="e">
        <f>(U46/100)*'Ingredient comparator'!$J40</f>
        <v>#N/A</v>
      </c>
      <c r="V96" t="e">
        <f>(V46/100)*'Ingredient comparator'!$J40</f>
        <v>#N/A</v>
      </c>
      <c r="W96" t="e">
        <f>(W46/100)*'Ingredient comparator'!$J40</f>
        <v>#N/A</v>
      </c>
      <c r="X96" t="e">
        <f>(X46/100)*'Ingredient comparator'!$J40</f>
        <v>#N/A</v>
      </c>
      <c r="Y96" t="e">
        <f>(Y46/100)*'Ingredient comparator'!$J40</f>
        <v>#N/A</v>
      </c>
      <c r="Z96" t="e">
        <f>(Z46/100)*'Ingredient comparator'!$J40</f>
        <v>#N/A</v>
      </c>
      <c r="AA96" t="e">
        <f>(AA46/100)*'Ingredient comparator'!$J40</f>
        <v>#N/A</v>
      </c>
      <c r="AB96" t="e">
        <f>(AB46/100)*'Ingredient comparator'!$J40</f>
        <v>#N/A</v>
      </c>
      <c r="AC96" t="e">
        <f>(AC46/100)*'Ingredient comparator'!$J40</f>
        <v>#N/A</v>
      </c>
      <c r="AD96" t="e">
        <f>(AD46/100)*'Ingredient comparator'!$J40</f>
        <v>#N/A</v>
      </c>
      <c r="AE96" t="e">
        <f>(AE46/100)*'Ingredient comparator'!$J40</f>
        <v>#N/A</v>
      </c>
      <c r="AF96" t="e">
        <f>(AF46/100)*'Ingredient comparator'!$J40</f>
        <v>#N/A</v>
      </c>
      <c r="AG96" t="e">
        <f>(AG46/100)*'Ingredient comparator'!$J40</f>
        <v>#N/A</v>
      </c>
      <c r="AH96" t="e">
        <f>(AH46/100)*'Ingredient comparator'!$J40</f>
        <v>#N/A</v>
      </c>
      <c r="AI96" t="e">
        <f>(AI46/100)*'Ingredient comparator'!$J40</f>
        <v>#N/A</v>
      </c>
      <c r="AJ96" t="e">
        <f>(AJ46/100)*'Ingredient comparator'!$J40</f>
        <v>#N/A</v>
      </c>
      <c r="AK96" t="e">
        <f>(AK46/100)*'Ingredient comparator'!$J40</f>
        <v>#N/A</v>
      </c>
      <c r="AL96" t="e">
        <f>(AL46/100)*'Ingredient comparator'!$J40</f>
        <v>#N/A</v>
      </c>
      <c r="AM96" t="e">
        <f>(AM46/100)*'Ingredient comparator'!$J40</f>
        <v>#N/A</v>
      </c>
      <c r="AN96" t="e">
        <f>(AN46/100)*'Ingredient comparator'!$J40</f>
        <v>#N/A</v>
      </c>
      <c r="AO96" t="e">
        <f>(AO46/100)*'Ingredient comparator'!$J40</f>
        <v>#N/A</v>
      </c>
      <c r="AP96" t="e">
        <f>(AP46/100)*'Ingredient comparator'!$J40</f>
        <v>#N/A</v>
      </c>
      <c r="AQ96" t="e">
        <f>(AQ46/100)*'Ingredient comparator'!$J40</f>
        <v>#N/A</v>
      </c>
      <c r="AR96" t="e">
        <f>(AR46/100)*'Ingredient comparator'!$J40</f>
        <v>#N/A</v>
      </c>
      <c r="AS96" t="e">
        <f>(AS46/100)*'Ingredient comparator'!$J40</f>
        <v>#N/A</v>
      </c>
      <c r="AT96" t="e">
        <f>(AT46/100)*'Ingredient comparator'!$J40</f>
        <v>#N/A</v>
      </c>
      <c r="AU96" t="e">
        <f>(AU46/100)*'Ingredient comparator'!$J40</f>
        <v>#N/A</v>
      </c>
      <c r="AV96" t="e">
        <f>(AV46/100)*'Ingredient comparator'!$J40</f>
        <v>#N/A</v>
      </c>
      <c r="AW96" t="e">
        <f>(AW46/100)*'Ingredient comparator'!$J40</f>
        <v>#N/A</v>
      </c>
      <c r="AX96" t="e">
        <f>(AX46/100)*'Ingredient comparator'!$J40</f>
        <v>#N/A</v>
      </c>
      <c r="AY96" t="e">
        <f>(AY46/100)*'Ingredient comparator'!$J40</f>
        <v>#N/A</v>
      </c>
      <c r="AZ96" t="e">
        <f>(AZ46/100)*'Ingredient comparator'!$J40</f>
        <v>#N/A</v>
      </c>
    </row>
    <row r="97" spans="2:52" ht="2" customHeight="1" x14ac:dyDescent="0.35">
      <c r="B97" s="6" t="str">
        <f t="shared" si="2"/>
        <v>AgCrops 4</v>
      </c>
      <c r="C97" t="e">
        <f>(C47/100)*'Ingredient comparator'!J41</f>
        <v>#N/A</v>
      </c>
      <c r="D97" t="e">
        <f>(D47/100)*'Ingredient comparator'!$J41</f>
        <v>#N/A</v>
      </c>
      <c r="E97" t="e">
        <f>(E47/100)*'Ingredient comparator'!$J41</f>
        <v>#N/A</v>
      </c>
      <c r="F97" t="e">
        <f>(F47/100)*'Ingredient comparator'!$J41</f>
        <v>#N/A</v>
      </c>
      <c r="G97" t="e">
        <f>(G47/100)*'Ingredient comparator'!$J41</f>
        <v>#N/A</v>
      </c>
      <c r="H97" t="e">
        <f>(H47/100)*'Ingredient comparator'!$J41</f>
        <v>#N/A</v>
      </c>
      <c r="I97" t="e">
        <f>(I47/100)*'Ingredient comparator'!$J41</f>
        <v>#N/A</v>
      </c>
      <c r="J97" t="e">
        <f>(J47/100)*'Ingredient comparator'!$J41</f>
        <v>#N/A</v>
      </c>
      <c r="K97" t="e">
        <f>(K47/100)*'Ingredient comparator'!$J41</f>
        <v>#N/A</v>
      </c>
      <c r="L97" t="e">
        <f>(L47/100)*'Ingredient comparator'!$J41</f>
        <v>#N/A</v>
      </c>
      <c r="M97" t="e">
        <f>(M47/100)*'Ingredient comparator'!$J41</f>
        <v>#N/A</v>
      </c>
      <c r="N97" t="e">
        <f>(N47/100)*'Ingredient comparator'!$J41</f>
        <v>#N/A</v>
      </c>
      <c r="O97" t="e">
        <f>(O47/100)*'Ingredient comparator'!$J41</f>
        <v>#N/A</v>
      </c>
      <c r="P97" t="e">
        <f>(P47/100)*'Ingredient comparator'!$J41</f>
        <v>#N/A</v>
      </c>
      <c r="Q97" t="e">
        <f>(Q47/100)*'Ingredient comparator'!$J41</f>
        <v>#N/A</v>
      </c>
      <c r="R97" t="e">
        <f>(R47/100)*'Ingredient comparator'!$J41</f>
        <v>#N/A</v>
      </c>
      <c r="S97" t="e">
        <f>(S47/100)*'Ingredient comparator'!$J41</f>
        <v>#N/A</v>
      </c>
      <c r="T97" t="e">
        <f>(T47/100)*'Ingredient comparator'!$J41</f>
        <v>#N/A</v>
      </c>
      <c r="U97" t="e">
        <f>(U47/100)*'Ingredient comparator'!$J41</f>
        <v>#N/A</v>
      </c>
      <c r="V97" t="e">
        <f>(V47/100)*'Ingredient comparator'!$J41</f>
        <v>#N/A</v>
      </c>
      <c r="W97" t="e">
        <f>(W47/100)*'Ingredient comparator'!$J41</f>
        <v>#N/A</v>
      </c>
      <c r="X97" t="e">
        <f>(X47/100)*'Ingredient comparator'!$J41</f>
        <v>#N/A</v>
      </c>
      <c r="Y97" t="e">
        <f>(Y47/100)*'Ingredient comparator'!$J41</f>
        <v>#N/A</v>
      </c>
      <c r="Z97" t="e">
        <f>(Z47/100)*'Ingredient comparator'!$J41</f>
        <v>#N/A</v>
      </c>
      <c r="AA97" t="e">
        <f>(AA47/100)*'Ingredient comparator'!$J41</f>
        <v>#N/A</v>
      </c>
      <c r="AB97" t="e">
        <f>(AB47/100)*'Ingredient comparator'!$J41</f>
        <v>#N/A</v>
      </c>
      <c r="AC97" t="e">
        <f>(AC47/100)*'Ingredient comparator'!$J41</f>
        <v>#N/A</v>
      </c>
      <c r="AD97" t="e">
        <f>(AD47/100)*'Ingredient comparator'!$J41</f>
        <v>#N/A</v>
      </c>
      <c r="AE97" t="e">
        <f>(AE47/100)*'Ingredient comparator'!$J41</f>
        <v>#N/A</v>
      </c>
      <c r="AF97" t="e">
        <f>(AF47/100)*'Ingredient comparator'!$J41</f>
        <v>#N/A</v>
      </c>
      <c r="AG97" t="e">
        <f>(AG47/100)*'Ingredient comparator'!$J41</f>
        <v>#N/A</v>
      </c>
      <c r="AH97" t="e">
        <f>(AH47/100)*'Ingredient comparator'!$J41</f>
        <v>#N/A</v>
      </c>
      <c r="AI97" t="e">
        <f>(AI47/100)*'Ingredient comparator'!$J41</f>
        <v>#N/A</v>
      </c>
      <c r="AJ97" t="e">
        <f>(AJ47/100)*'Ingredient comparator'!$J41</f>
        <v>#N/A</v>
      </c>
      <c r="AK97" t="e">
        <f>(AK47/100)*'Ingredient comparator'!$J41</f>
        <v>#N/A</v>
      </c>
      <c r="AL97" t="e">
        <f>(AL47/100)*'Ingredient comparator'!$J41</f>
        <v>#N/A</v>
      </c>
      <c r="AM97" t="e">
        <f>(AM47/100)*'Ingredient comparator'!$J41</f>
        <v>#N/A</v>
      </c>
      <c r="AN97" t="e">
        <f>(AN47/100)*'Ingredient comparator'!$J41</f>
        <v>#N/A</v>
      </c>
      <c r="AO97" t="e">
        <f>(AO47/100)*'Ingredient comparator'!$J41</f>
        <v>#N/A</v>
      </c>
      <c r="AP97" t="e">
        <f>(AP47/100)*'Ingredient comparator'!$J41</f>
        <v>#N/A</v>
      </c>
      <c r="AQ97" t="e">
        <f>(AQ47/100)*'Ingredient comparator'!$J41</f>
        <v>#N/A</v>
      </c>
      <c r="AR97" t="e">
        <f>(AR47/100)*'Ingredient comparator'!$J41</f>
        <v>#N/A</v>
      </c>
      <c r="AS97" t="e">
        <f>(AS47/100)*'Ingredient comparator'!$J41</f>
        <v>#N/A</v>
      </c>
      <c r="AT97" t="e">
        <f>(AT47/100)*'Ingredient comparator'!$J41</f>
        <v>#N/A</v>
      </c>
      <c r="AU97" t="e">
        <f>(AU47/100)*'Ingredient comparator'!$J41</f>
        <v>#N/A</v>
      </c>
      <c r="AV97" t="e">
        <f>(AV47/100)*'Ingredient comparator'!$J41</f>
        <v>#N/A</v>
      </c>
      <c r="AW97" t="e">
        <f>(AW47/100)*'Ingredient comparator'!$J41</f>
        <v>#N/A</v>
      </c>
      <c r="AX97" t="e">
        <f>(AX47/100)*'Ingredient comparator'!$J41</f>
        <v>#N/A</v>
      </c>
      <c r="AY97" t="e">
        <f>(AY47/100)*'Ingredient comparator'!$J41</f>
        <v>#N/A</v>
      </c>
      <c r="AZ97" t="e">
        <f>(AZ47/100)*'Ingredient comparator'!$J41</f>
        <v>#N/A</v>
      </c>
    </row>
    <row r="98" spans="2:52" ht="2" customHeight="1" x14ac:dyDescent="0.35">
      <c r="B98" s="6" t="str">
        <f t="shared" si="2"/>
        <v>AgCrops 5</v>
      </c>
      <c r="C98" t="e">
        <f>(C48/100)*'Ingredient comparator'!J42</f>
        <v>#N/A</v>
      </c>
      <c r="D98" t="e">
        <f>(D48/100)*'Ingredient comparator'!$J42</f>
        <v>#N/A</v>
      </c>
      <c r="E98" t="e">
        <f>(E48/100)*'Ingredient comparator'!$J42</f>
        <v>#N/A</v>
      </c>
      <c r="F98" t="e">
        <f>(F48/100)*'Ingredient comparator'!$J42</f>
        <v>#N/A</v>
      </c>
      <c r="G98" t="e">
        <f>(G48/100)*'Ingredient comparator'!$J42</f>
        <v>#N/A</v>
      </c>
      <c r="H98" t="e">
        <f>(H48/100)*'Ingredient comparator'!$J42</f>
        <v>#N/A</v>
      </c>
      <c r="I98" t="e">
        <f>(I48/100)*'Ingredient comparator'!$J42</f>
        <v>#N/A</v>
      </c>
      <c r="J98" t="e">
        <f>(J48/100)*'Ingredient comparator'!$J42</f>
        <v>#N/A</v>
      </c>
      <c r="K98" t="e">
        <f>(K48/100)*'Ingredient comparator'!$J42</f>
        <v>#N/A</v>
      </c>
      <c r="L98" t="e">
        <f>(L48/100)*'Ingredient comparator'!$J42</f>
        <v>#N/A</v>
      </c>
      <c r="M98" t="e">
        <f>(M48/100)*'Ingredient comparator'!$J42</f>
        <v>#N/A</v>
      </c>
      <c r="N98" t="e">
        <f>(N48/100)*'Ingredient comparator'!$J42</f>
        <v>#N/A</v>
      </c>
      <c r="O98" t="e">
        <f>(O48/100)*'Ingredient comparator'!$J42</f>
        <v>#N/A</v>
      </c>
      <c r="P98" t="e">
        <f>(P48/100)*'Ingredient comparator'!$J42</f>
        <v>#N/A</v>
      </c>
      <c r="Q98" t="e">
        <f>(Q48/100)*'Ingredient comparator'!$J42</f>
        <v>#N/A</v>
      </c>
      <c r="R98" t="e">
        <f>(R48/100)*'Ingredient comparator'!$J42</f>
        <v>#N/A</v>
      </c>
      <c r="S98" t="e">
        <f>(S48/100)*'Ingredient comparator'!$J42</f>
        <v>#N/A</v>
      </c>
      <c r="T98" t="e">
        <f>(T48/100)*'Ingredient comparator'!$J42</f>
        <v>#N/A</v>
      </c>
      <c r="U98" t="e">
        <f>(U48/100)*'Ingredient comparator'!$J42</f>
        <v>#N/A</v>
      </c>
      <c r="V98" t="e">
        <f>(V48/100)*'Ingredient comparator'!$J42</f>
        <v>#N/A</v>
      </c>
      <c r="W98" t="e">
        <f>(W48/100)*'Ingredient comparator'!$J42</f>
        <v>#N/A</v>
      </c>
      <c r="X98" t="e">
        <f>(X48/100)*'Ingredient comparator'!$J42</f>
        <v>#N/A</v>
      </c>
      <c r="Y98" t="e">
        <f>(Y48/100)*'Ingredient comparator'!$J42</f>
        <v>#N/A</v>
      </c>
      <c r="Z98" t="e">
        <f>(Z48/100)*'Ingredient comparator'!$J42</f>
        <v>#N/A</v>
      </c>
      <c r="AA98" t="e">
        <f>(AA48/100)*'Ingredient comparator'!$J42</f>
        <v>#N/A</v>
      </c>
      <c r="AB98" t="e">
        <f>(AB48/100)*'Ingredient comparator'!$J42</f>
        <v>#N/A</v>
      </c>
      <c r="AC98" t="e">
        <f>(AC48/100)*'Ingredient comparator'!$J42</f>
        <v>#N/A</v>
      </c>
      <c r="AD98" t="e">
        <f>(AD48/100)*'Ingredient comparator'!$J42</f>
        <v>#N/A</v>
      </c>
      <c r="AE98" t="e">
        <f>(AE48/100)*'Ingredient comparator'!$J42</f>
        <v>#N/A</v>
      </c>
      <c r="AF98" t="e">
        <f>(AF48/100)*'Ingredient comparator'!$J42</f>
        <v>#N/A</v>
      </c>
      <c r="AG98" t="e">
        <f>(AG48/100)*'Ingredient comparator'!$J42</f>
        <v>#N/A</v>
      </c>
      <c r="AH98" t="e">
        <f>(AH48/100)*'Ingredient comparator'!$J42</f>
        <v>#N/A</v>
      </c>
      <c r="AI98" t="e">
        <f>(AI48/100)*'Ingredient comparator'!$J42</f>
        <v>#N/A</v>
      </c>
      <c r="AJ98" t="e">
        <f>(AJ48/100)*'Ingredient comparator'!$J42</f>
        <v>#N/A</v>
      </c>
      <c r="AK98" t="e">
        <f>(AK48/100)*'Ingredient comparator'!$J42</f>
        <v>#N/A</v>
      </c>
      <c r="AL98" t="e">
        <f>(AL48/100)*'Ingredient comparator'!$J42</f>
        <v>#N/A</v>
      </c>
      <c r="AM98" t="e">
        <f>(AM48/100)*'Ingredient comparator'!$J42</f>
        <v>#N/A</v>
      </c>
      <c r="AN98" t="e">
        <f>(AN48/100)*'Ingredient comparator'!$J42</f>
        <v>#N/A</v>
      </c>
      <c r="AO98" t="e">
        <f>(AO48/100)*'Ingredient comparator'!$J42</f>
        <v>#N/A</v>
      </c>
      <c r="AP98" t="e">
        <f>(AP48/100)*'Ingredient comparator'!$J42</f>
        <v>#N/A</v>
      </c>
      <c r="AQ98" t="e">
        <f>(AQ48/100)*'Ingredient comparator'!$J42</f>
        <v>#N/A</v>
      </c>
      <c r="AR98" t="e">
        <f>(AR48/100)*'Ingredient comparator'!$J42</f>
        <v>#N/A</v>
      </c>
      <c r="AS98" t="e">
        <f>(AS48/100)*'Ingredient comparator'!$J42</f>
        <v>#N/A</v>
      </c>
      <c r="AT98" t="e">
        <f>(AT48/100)*'Ingredient comparator'!$J42</f>
        <v>#N/A</v>
      </c>
      <c r="AU98" t="e">
        <f>(AU48/100)*'Ingredient comparator'!$J42</f>
        <v>#N/A</v>
      </c>
      <c r="AV98" t="e">
        <f>(AV48/100)*'Ingredient comparator'!$J42</f>
        <v>#N/A</v>
      </c>
      <c r="AW98" t="e">
        <f>(AW48/100)*'Ingredient comparator'!$J42</f>
        <v>#N/A</v>
      </c>
      <c r="AX98" t="e">
        <f>(AX48/100)*'Ingredient comparator'!$J42</f>
        <v>#N/A</v>
      </c>
      <c r="AY98" t="e">
        <f>(AY48/100)*'Ingredient comparator'!$J42</f>
        <v>#N/A</v>
      </c>
      <c r="AZ98" t="e">
        <f>(AZ48/100)*'Ingredient comparator'!$J42</f>
        <v>#N/A</v>
      </c>
    </row>
    <row r="99" spans="2:52" ht="2" customHeight="1" x14ac:dyDescent="0.35">
      <c r="B99" s="6" t="str">
        <f t="shared" si="2"/>
        <v>Bracken 1</v>
      </c>
      <c r="C99" t="e">
        <f>(C49/100)*'Ingredient comparator'!J43</f>
        <v>#N/A</v>
      </c>
      <c r="D99" t="e">
        <f>(D49/100)*'Ingredient comparator'!$J43</f>
        <v>#N/A</v>
      </c>
      <c r="E99" t="e">
        <f>(E49/100)*'Ingredient comparator'!$J43</f>
        <v>#N/A</v>
      </c>
      <c r="F99" t="e">
        <f>(F49/100)*'Ingredient comparator'!$J43</f>
        <v>#N/A</v>
      </c>
      <c r="G99" t="e">
        <f>(G49/100)*'Ingredient comparator'!$J43</f>
        <v>#N/A</v>
      </c>
      <c r="H99" t="e">
        <f>(H49/100)*'Ingredient comparator'!$J43</f>
        <v>#N/A</v>
      </c>
      <c r="I99" t="e">
        <f>(I49/100)*'Ingredient comparator'!$J43</f>
        <v>#N/A</v>
      </c>
      <c r="J99" t="e">
        <f>(J49/100)*'Ingredient comparator'!$J43</f>
        <v>#N/A</v>
      </c>
      <c r="K99" t="e">
        <f>(K49/100)*'Ingredient comparator'!$J43</f>
        <v>#N/A</v>
      </c>
      <c r="L99" t="e">
        <f>(L49/100)*'Ingredient comparator'!$J43</f>
        <v>#N/A</v>
      </c>
      <c r="M99" t="e">
        <f>(M49/100)*'Ingredient comparator'!$J43</f>
        <v>#N/A</v>
      </c>
      <c r="N99" t="e">
        <f>(N49/100)*'Ingredient comparator'!$J43</f>
        <v>#N/A</v>
      </c>
      <c r="O99" t="e">
        <f>(O49/100)*'Ingredient comparator'!$J43</f>
        <v>#N/A</v>
      </c>
      <c r="P99" t="e">
        <f>(P49/100)*'Ingredient comparator'!$J43</f>
        <v>#N/A</v>
      </c>
      <c r="Q99" t="e">
        <f>(Q49/100)*'Ingredient comparator'!$J43</f>
        <v>#N/A</v>
      </c>
      <c r="R99" t="e">
        <f>(R49/100)*'Ingredient comparator'!$J43</f>
        <v>#N/A</v>
      </c>
      <c r="S99" t="e">
        <f>(S49/100)*'Ingredient comparator'!$J43</f>
        <v>#N/A</v>
      </c>
      <c r="T99" t="e">
        <f>(T49/100)*'Ingredient comparator'!$J43</f>
        <v>#N/A</v>
      </c>
      <c r="U99" t="e">
        <f>(U49/100)*'Ingredient comparator'!$J43</f>
        <v>#N/A</v>
      </c>
      <c r="V99" t="e">
        <f>(V49/100)*'Ingredient comparator'!$J43</f>
        <v>#N/A</v>
      </c>
      <c r="W99" t="e">
        <f>(W49/100)*'Ingredient comparator'!$J43</f>
        <v>#N/A</v>
      </c>
      <c r="X99" t="e">
        <f>(X49/100)*'Ingredient comparator'!$J43</f>
        <v>#N/A</v>
      </c>
      <c r="Y99" t="e">
        <f>(Y49/100)*'Ingredient comparator'!$J43</f>
        <v>#N/A</v>
      </c>
      <c r="Z99" t="e">
        <f>(Z49/100)*'Ingredient comparator'!$J43</f>
        <v>#N/A</v>
      </c>
      <c r="AA99" t="e">
        <f>(AA49/100)*'Ingredient comparator'!$J43</f>
        <v>#N/A</v>
      </c>
      <c r="AB99" t="e">
        <f>(AB49/100)*'Ingredient comparator'!$J43</f>
        <v>#N/A</v>
      </c>
      <c r="AC99" t="e">
        <f>(AC49/100)*'Ingredient comparator'!$J43</f>
        <v>#N/A</v>
      </c>
      <c r="AD99" t="e">
        <f>(AD49/100)*'Ingredient comparator'!$J43</f>
        <v>#N/A</v>
      </c>
      <c r="AE99" t="e">
        <f>(AE49/100)*'Ingredient comparator'!$J43</f>
        <v>#N/A</v>
      </c>
      <c r="AF99" t="e">
        <f>(AF49/100)*'Ingredient comparator'!$J43</f>
        <v>#N/A</v>
      </c>
      <c r="AG99" t="e">
        <f>(AG49/100)*'Ingredient comparator'!$J43</f>
        <v>#N/A</v>
      </c>
      <c r="AH99" t="e">
        <f>(AH49/100)*'Ingredient comparator'!$J43</f>
        <v>#N/A</v>
      </c>
      <c r="AI99" t="e">
        <f>(AI49/100)*'Ingredient comparator'!$J43</f>
        <v>#N/A</v>
      </c>
      <c r="AJ99" t="e">
        <f>(AJ49/100)*'Ingredient comparator'!$J43</f>
        <v>#N/A</v>
      </c>
      <c r="AK99" t="e">
        <f>(AK49/100)*'Ingredient comparator'!$J43</f>
        <v>#N/A</v>
      </c>
      <c r="AL99" t="e">
        <f>(AL49/100)*'Ingredient comparator'!$J43</f>
        <v>#N/A</v>
      </c>
      <c r="AM99" t="e">
        <f>(AM49/100)*'Ingredient comparator'!$J43</f>
        <v>#N/A</v>
      </c>
      <c r="AN99" t="e">
        <f>(AN49/100)*'Ingredient comparator'!$J43</f>
        <v>#N/A</v>
      </c>
      <c r="AO99" t="e">
        <f>(AO49/100)*'Ingredient comparator'!$J43</f>
        <v>#N/A</v>
      </c>
      <c r="AP99" t="e">
        <f>(AP49/100)*'Ingredient comparator'!$J43</f>
        <v>#N/A</v>
      </c>
      <c r="AQ99" t="e">
        <f>(AQ49/100)*'Ingredient comparator'!$J43</f>
        <v>#N/A</v>
      </c>
      <c r="AR99" t="e">
        <f>(AR49/100)*'Ingredient comparator'!$J43</f>
        <v>#N/A</v>
      </c>
      <c r="AS99" t="e">
        <f>(AS49/100)*'Ingredient comparator'!$J43</f>
        <v>#N/A</v>
      </c>
      <c r="AT99" t="e">
        <f>(AT49/100)*'Ingredient comparator'!$J43</f>
        <v>#N/A</v>
      </c>
      <c r="AU99" t="e">
        <f>(AU49/100)*'Ingredient comparator'!$J43</f>
        <v>#N/A</v>
      </c>
      <c r="AV99" t="e">
        <f>(AV49/100)*'Ingredient comparator'!$J43</f>
        <v>#N/A</v>
      </c>
      <c r="AW99" t="e">
        <f>(AW49/100)*'Ingredient comparator'!$J43</f>
        <v>#N/A</v>
      </c>
      <c r="AX99" t="e">
        <f>(AX49/100)*'Ingredient comparator'!$J43</f>
        <v>#N/A</v>
      </c>
      <c r="AY99" t="e">
        <f>(AY49/100)*'Ingredient comparator'!$J43</f>
        <v>#N/A</v>
      </c>
      <c r="AZ99" t="e">
        <f>(AZ49/100)*'Ingredient comparator'!$J43</f>
        <v>#N/A</v>
      </c>
    </row>
    <row r="100" spans="2:52" ht="2" customHeight="1" x14ac:dyDescent="0.35">
      <c r="B100" s="6" t="str">
        <f t="shared" si="2"/>
        <v>Cork 1</v>
      </c>
      <c r="C100" t="e">
        <f>(C50/100)*'Ingredient comparator'!J44</f>
        <v>#N/A</v>
      </c>
      <c r="D100" t="e">
        <f>(D50/100)*'Ingredient comparator'!$J44</f>
        <v>#N/A</v>
      </c>
      <c r="E100" t="e">
        <f>(E50/100)*'Ingredient comparator'!$J44</f>
        <v>#N/A</v>
      </c>
      <c r="F100" t="e">
        <f>(F50/100)*'Ingredient comparator'!$J44</f>
        <v>#N/A</v>
      </c>
      <c r="G100" t="e">
        <f>(G50/100)*'Ingredient comparator'!$J44</f>
        <v>#N/A</v>
      </c>
      <c r="H100" t="e">
        <f>(H50/100)*'Ingredient comparator'!$J44</f>
        <v>#N/A</v>
      </c>
      <c r="I100" t="e">
        <f>(I50/100)*'Ingredient comparator'!$J44</f>
        <v>#N/A</v>
      </c>
      <c r="J100" t="e">
        <f>(J50/100)*'Ingredient comparator'!$J44</f>
        <v>#N/A</v>
      </c>
      <c r="K100" t="e">
        <f>(K50/100)*'Ingredient comparator'!$J44</f>
        <v>#N/A</v>
      </c>
      <c r="L100" t="e">
        <f>(L50/100)*'Ingredient comparator'!$J44</f>
        <v>#N/A</v>
      </c>
      <c r="M100" t="e">
        <f>(M50/100)*'Ingredient comparator'!$J44</f>
        <v>#N/A</v>
      </c>
      <c r="N100" t="e">
        <f>(N50/100)*'Ingredient comparator'!$J44</f>
        <v>#N/A</v>
      </c>
      <c r="O100" t="e">
        <f>(O50/100)*'Ingredient comparator'!$J44</f>
        <v>#N/A</v>
      </c>
      <c r="P100" t="e">
        <f>(P50/100)*'Ingredient comparator'!$J44</f>
        <v>#N/A</v>
      </c>
      <c r="Q100" t="e">
        <f>(Q50/100)*'Ingredient comparator'!$J44</f>
        <v>#N/A</v>
      </c>
      <c r="R100" t="e">
        <f>(R50/100)*'Ingredient comparator'!$J44</f>
        <v>#N/A</v>
      </c>
      <c r="S100" t="e">
        <f>(S50/100)*'Ingredient comparator'!$J44</f>
        <v>#N/A</v>
      </c>
      <c r="T100" t="e">
        <f>(T50/100)*'Ingredient comparator'!$J44</f>
        <v>#N/A</v>
      </c>
      <c r="U100" t="e">
        <f>(U50/100)*'Ingredient comparator'!$J44</f>
        <v>#N/A</v>
      </c>
      <c r="V100" t="e">
        <f>(V50/100)*'Ingredient comparator'!$J44</f>
        <v>#N/A</v>
      </c>
      <c r="W100" t="e">
        <f>(W50/100)*'Ingredient comparator'!$J44</f>
        <v>#N/A</v>
      </c>
      <c r="X100" t="e">
        <f>(X50/100)*'Ingredient comparator'!$J44</f>
        <v>#N/A</v>
      </c>
      <c r="Y100" t="e">
        <f>(Y50/100)*'Ingredient comparator'!$J44</f>
        <v>#N/A</v>
      </c>
      <c r="Z100" t="e">
        <f>(Z50/100)*'Ingredient comparator'!$J44</f>
        <v>#N/A</v>
      </c>
      <c r="AA100" t="e">
        <f>(AA50/100)*'Ingredient comparator'!$J44</f>
        <v>#N/A</v>
      </c>
      <c r="AB100" t="e">
        <f>(AB50/100)*'Ingredient comparator'!$J44</f>
        <v>#N/A</v>
      </c>
      <c r="AC100" t="e">
        <f>(AC50/100)*'Ingredient comparator'!$J44</f>
        <v>#N/A</v>
      </c>
      <c r="AD100" t="e">
        <f>(AD50/100)*'Ingredient comparator'!$J44</f>
        <v>#N/A</v>
      </c>
      <c r="AE100" t="e">
        <f>(AE50/100)*'Ingredient comparator'!$J44</f>
        <v>#N/A</v>
      </c>
      <c r="AF100" t="e">
        <f>(AF50/100)*'Ingredient comparator'!$J44</f>
        <v>#N/A</v>
      </c>
      <c r="AG100" t="e">
        <f>(AG50/100)*'Ingredient comparator'!$J44</f>
        <v>#N/A</v>
      </c>
      <c r="AH100" t="e">
        <f>(AH50/100)*'Ingredient comparator'!$J44</f>
        <v>#N/A</v>
      </c>
      <c r="AI100" t="e">
        <f>(AI50/100)*'Ingredient comparator'!$J44</f>
        <v>#N/A</v>
      </c>
      <c r="AJ100" t="e">
        <f>(AJ50/100)*'Ingredient comparator'!$J44</f>
        <v>#N/A</v>
      </c>
      <c r="AK100" t="e">
        <f>(AK50/100)*'Ingredient comparator'!$J44</f>
        <v>#N/A</v>
      </c>
      <c r="AL100" t="e">
        <f>(AL50/100)*'Ingredient comparator'!$J44</f>
        <v>#N/A</v>
      </c>
      <c r="AM100" t="e">
        <f>(AM50/100)*'Ingredient comparator'!$J44</f>
        <v>#N/A</v>
      </c>
      <c r="AN100" t="e">
        <f>(AN50/100)*'Ingredient comparator'!$J44</f>
        <v>#N/A</v>
      </c>
      <c r="AO100" t="e">
        <f>(AO50/100)*'Ingredient comparator'!$J44</f>
        <v>#N/A</v>
      </c>
      <c r="AP100" t="e">
        <f>(AP50/100)*'Ingredient comparator'!$J44</f>
        <v>#N/A</v>
      </c>
      <c r="AQ100" t="e">
        <f>(AQ50/100)*'Ingredient comparator'!$J44</f>
        <v>#N/A</v>
      </c>
      <c r="AR100" t="e">
        <f>(AR50/100)*'Ingredient comparator'!$J44</f>
        <v>#N/A</v>
      </c>
      <c r="AS100" t="e">
        <f>(AS50/100)*'Ingredient comparator'!$J44</f>
        <v>#N/A</v>
      </c>
      <c r="AT100" t="e">
        <f>(AT50/100)*'Ingredient comparator'!$J44</f>
        <v>#N/A</v>
      </c>
      <c r="AU100" t="e">
        <f>(AU50/100)*'Ingredient comparator'!$J44</f>
        <v>#N/A</v>
      </c>
      <c r="AV100" t="e">
        <f>(AV50/100)*'Ingredient comparator'!$J44</f>
        <v>#N/A</v>
      </c>
      <c r="AW100" t="e">
        <f>(AW50/100)*'Ingredient comparator'!$J44</f>
        <v>#N/A</v>
      </c>
      <c r="AX100" t="e">
        <f>(AX50/100)*'Ingredient comparator'!$J44</f>
        <v>#N/A</v>
      </c>
      <c r="AY100" t="e">
        <f>(AY50/100)*'Ingredient comparator'!$J44</f>
        <v>#N/A</v>
      </c>
      <c r="AZ100" t="e">
        <f>(AZ50/100)*'Ingredient comparator'!$J44</f>
        <v>#N/A</v>
      </c>
    </row>
    <row r="101" spans="2:52" ht="2" customHeight="1" x14ac:dyDescent="0.35">
      <c r="B101" s="6" t="str">
        <f t="shared" si="2"/>
        <v>Wool 1</v>
      </c>
      <c r="C101" t="e">
        <f>(C51/100)*'Ingredient comparator'!J45</f>
        <v>#N/A</v>
      </c>
      <c r="D101" t="e">
        <f>(D51/100)*'Ingredient comparator'!$J45</f>
        <v>#N/A</v>
      </c>
      <c r="E101" t="e">
        <f>(E51/100)*'Ingredient comparator'!$J45</f>
        <v>#N/A</v>
      </c>
      <c r="F101" t="e">
        <f>(F51/100)*'Ingredient comparator'!$J45</f>
        <v>#N/A</v>
      </c>
      <c r="G101" t="e">
        <f>(G51/100)*'Ingredient comparator'!$J45</f>
        <v>#N/A</v>
      </c>
      <c r="H101" t="e">
        <f>(H51/100)*'Ingredient comparator'!$J45</f>
        <v>#N/A</v>
      </c>
      <c r="I101" t="e">
        <f>(I51/100)*'Ingredient comparator'!$J45</f>
        <v>#N/A</v>
      </c>
      <c r="J101" t="e">
        <f>(J51/100)*'Ingredient comparator'!$J45</f>
        <v>#N/A</v>
      </c>
      <c r="K101" t="e">
        <f>(K51/100)*'Ingredient comparator'!$J45</f>
        <v>#N/A</v>
      </c>
      <c r="L101" t="e">
        <f>(L51/100)*'Ingredient comparator'!$J45</f>
        <v>#N/A</v>
      </c>
      <c r="M101" t="e">
        <f>(M51/100)*'Ingredient comparator'!$J45</f>
        <v>#N/A</v>
      </c>
      <c r="N101" t="e">
        <f>(N51/100)*'Ingredient comparator'!$J45</f>
        <v>#N/A</v>
      </c>
      <c r="O101" t="e">
        <f>(O51/100)*'Ingredient comparator'!$J45</f>
        <v>#N/A</v>
      </c>
      <c r="P101" t="e">
        <f>(P51/100)*'Ingredient comparator'!$J45</f>
        <v>#N/A</v>
      </c>
      <c r="Q101" t="e">
        <f>(Q51/100)*'Ingredient comparator'!$J45</f>
        <v>#N/A</v>
      </c>
      <c r="R101" t="e">
        <f>(R51/100)*'Ingredient comparator'!$J45</f>
        <v>#N/A</v>
      </c>
      <c r="S101" t="e">
        <f>(S51/100)*'Ingredient comparator'!$J45</f>
        <v>#N/A</v>
      </c>
      <c r="T101" t="e">
        <f>(T51/100)*'Ingredient comparator'!$J45</f>
        <v>#N/A</v>
      </c>
      <c r="U101" t="e">
        <f>(U51/100)*'Ingredient comparator'!$J45</f>
        <v>#N/A</v>
      </c>
      <c r="V101" t="e">
        <f>(V51/100)*'Ingredient comparator'!$J45</f>
        <v>#N/A</v>
      </c>
      <c r="W101" t="e">
        <f>(W51/100)*'Ingredient comparator'!$J45</f>
        <v>#N/A</v>
      </c>
      <c r="X101" t="e">
        <f>(X51/100)*'Ingredient comparator'!$J45</f>
        <v>#N/A</v>
      </c>
      <c r="Y101" t="e">
        <f>(Y51/100)*'Ingredient comparator'!$J45</f>
        <v>#N/A</v>
      </c>
      <c r="Z101" t="e">
        <f>(Z51/100)*'Ingredient comparator'!$J45</f>
        <v>#N/A</v>
      </c>
      <c r="AA101" t="e">
        <f>(AA51/100)*'Ingredient comparator'!$J45</f>
        <v>#N/A</v>
      </c>
      <c r="AB101" t="e">
        <f>(AB51/100)*'Ingredient comparator'!$J45</f>
        <v>#N/A</v>
      </c>
      <c r="AC101" t="e">
        <f>(AC51/100)*'Ingredient comparator'!$J45</f>
        <v>#N/A</v>
      </c>
      <c r="AD101" t="e">
        <f>(AD51/100)*'Ingredient comparator'!$J45</f>
        <v>#N/A</v>
      </c>
      <c r="AE101" t="e">
        <f>(AE51/100)*'Ingredient comparator'!$J45</f>
        <v>#N/A</v>
      </c>
      <c r="AF101" t="e">
        <f>(AF51/100)*'Ingredient comparator'!$J45</f>
        <v>#N/A</v>
      </c>
      <c r="AG101" t="e">
        <f>(AG51/100)*'Ingredient comparator'!$J45</f>
        <v>#N/A</v>
      </c>
      <c r="AH101" t="e">
        <f>(AH51/100)*'Ingredient comparator'!$J45</f>
        <v>#N/A</v>
      </c>
      <c r="AI101" t="e">
        <f>(AI51/100)*'Ingredient comparator'!$J45</f>
        <v>#N/A</v>
      </c>
      <c r="AJ101" t="e">
        <f>(AJ51/100)*'Ingredient comparator'!$J45</f>
        <v>#N/A</v>
      </c>
      <c r="AK101" t="e">
        <f>(AK51/100)*'Ingredient comparator'!$J45</f>
        <v>#N/A</v>
      </c>
      <c r="AL101" t="e">
        <f>(AL51/100)*'Ingredient comparator'!$J45</f>
        <v>#N/A</v>
      </c>
      <c r="AM101" t="e">
        <f>(AM51/100)*'Ingredient comparator'!$J45</f>
        <v>#N/A</v>
      </c>
      <c r="AN101" t="e">
        <f>(AN51/100)*'Ingredient comparator'!$J45</f>
        <v>#N/A</v>
      </c>
      <c r="AO101" t="e">
        <f>(AO51/100)*'Ingredient comparator'!$J45</f>
        <v>#N/A</v>
      </c>
      <c r="AP101" t="e">
        <f>(AP51/100)*'Ingredient comparator'!$J45</f>
        <v>#N/A</v>
      </c>
      <c r="AQ101" t="e">
        <f>(AQ51/100)*'Ingredient comparator'!$J45</f>
        <v>#N/A</v>
      </c>
      <c r="AR101" t="e">
        <f>(AR51/100)*'Ingredient comparator'!$J45</f>
        <v>#N/A</v>
      </c>
      <c r="AS101" t="e">
        <f>(AS51/100)*'Ingredient comparator'!$J45</f>
        <v>#N/A</v>
      </c>
      <c r="AT101" t="e">
        <f>(AT51/100)*'Ingredient comparator'!$J45</f>
        <v>#N/A</v>
      </c>
      <c r="AU101" t="e">
        <f>(AU51/100)*'Ingredient comparator'!$J45</f>
        <v>#N/A</v>
      </c>
      <c r="AV101" t="e">
        <f>(AV51/100)*'Ingredient comparator'!$J45</f>
        <v>#N/A</v>
      </c>
      <c r="AW101" t="e">
        <f>(AW51/100)*'Ingredient comparator'!$J45</f>
        <v>#N/A</v>
      </c>
      <c r="AX101" t="e">
        <f>(AX51/100)*'Ingredient comparator'!$J45</f>
        <v>#N/A</v>
      </c>
      <c r="AY101" t="e">
        <f>(AY51/100)*'Ingredient comparator'!$J45</f>
        <v>#N/A</v>
      </c>
      <c r="AZ101" t="e">
        <f>(AZ51/100)*'Ingredient comparator'!$J45</f>
        <v>#N/A</v>
      </c>
    </row>
    <row r="102" spans="2:52" ht="2" customHeight="1" x14ac:dyDescent="0.35">
      <c r="B102" s="6" t="str">
        <f t="shared" si="2"/>
        <v>Loam 1</v>
      </c>
      <c r="C102" t="e">
        <f>(C52/100)*'Ingredient comparator'!J46</f>
        <v>#N/A</v>
      </c>
      <c r="D102">
        <f>(D52/100)*'Ingredient comparator'!K46</f>
        <v>0</v>
      </c>
      <c r="E102">
        <f>(E52/100)*'Ingredient comparator'!L46</f>
        <v>0</v>
      </c>
      <c r="F102">
        <f>(F52/100)*'Ingredient comparator'!M46</f>
        <v>0</v>
      </c>
      <c r="G102">
        <f>(G52/100)*'Ingredient comparator'!N46</f>
        <v>0</v>
      </c>
      <c r="H102">
        <f>(H52/100)*'Ingredient comparator'!O46</f>
        <v>0</v>
      </c>
      <c r="I102">
        <f>(I52/100)*'Ingredient comparator'!P46</f>
        <v>0</v>
      </c>
      <c r="J102">
        <f>(J52/100)*'Ingredient comparator'!Q46</f>
        <v>0</v>
      </c>
      <c r="K102">
        <f>(K52/100)*'Ingredient comparator'!R46</f>
        <v>0</v>
      </c>
      <c r="L102">
        <f>(L52/100)*'Ingredient comparator'!S46</f>
        <v>0</v>
      </c>
      <c r="M102">
        <f>(M52/100)*'Ingredient comparator'!T46</f>
        <v>0</v>
      </c>
      <c r="N102">
        <f>(N52/100)*'Ingredient comparator'!U46</f>
        <v>0</v>
      </c>
      <c r="O102">
        <f>(O52/100)*'Ingredient comparator'!V46</f>
        <v>0</v>
      </c>
      <c r="P102">
        <f>(P52/100)*'Ingredient comparator'!W46</f>
        <v>0</v>
      </c>
      <c r="Q102">
        <f>(Q52/100)*'Ingredient comparator'!X46</f>
        <v>0</v>
      </c>
      <c r="R102">
        <f>(R52/100)*'Ingredient comparator'!Y46</f>
        <v>0</v>
      </c>
      <c r="S102">
        <f>(S52/100)*'Ingredient comparator'!Z46</f>
        <v>0</v>
      </c>
      <c r="T102">
        <f>(T52/100)*'Ingredient comparator'!AA46</f>
        <v>0</v>
      </c>
      <c r="U102">
        <f>(U52/100)*'Ingredient comparator'!AB46</f>
        <v>0</v>
      </c>
      <c r="V102">
        <f>(V52/100)*'Ingredient comparator'!AC46</f>
        <v>0</v>
      </c>
      <c r="W102">
        <f>(W52/100)*'Ingredient comparator'!AD46</f>
        <v>0</v>
      </c>
      <c r="X102">
        <f>(X52/100)*'Ingredient comparator'!AE46</f>
        <v>0</v>
      </c>
      <c r="Y102">
        <f>(Y52/100)*'Ingredient comparator'!AF46</f>
        <v>0</v>
      </c>
      <c r="Z102">
        <f>(Z52/100)*'Ingredient comparator'!AG46</f>
        <v>0</v>
      </c>
      <c r="AA102">
        <f>(AA52/100)*'Ingredient comparator'!AH46</f>
        <v>0</v>
      </c>
      <c r="AB102">
        <f>(AB52/100)*'Ingredient comparator'!AI46</f>
        <v>0</v>
      </c>
      <c r="AC102">
        <f>(AC52/100)*'Ingredient comparator'!AJ46</f>
        <v>0</v>
      </c>
      <c r="AD102">
        <f>(AD52/100)*'Ingredient comparator'!AK46</f>
        <v>0</v>
      </c>
      <c r="AE102">
        <f>(AE52/100)*'Ingredient comparator'!AL46</f>
        <v>0</v>
      </c>
      <c r="AF102">
        <f>(AF52/100)*'Ingredient comparator'!AM46</f>
        <v>0</v>
      </c>
      <c r="AG102">
        <f>(AG52/100)*'Ingredient comparator'!AN46</f>
        <v>0</v>
      </c>
      <c r="AH102">
        <f>(AH52/100)*'Ingredient comparator'!AO46</f>
        <v>0</v>
      </c>
      <c r="AI102">
        <f>(AI52/100)*'Ingredient comparator'!AP46</f>
        <v>0</v>
      </c>
      <c r="AJ102">
        <f>(AJ52/100)*'Ingredient comparator'!AQ46</f>
        <v>0</v>
      </c>
      <c r="AK102">
        <f>(AK52/100)*'Ingredient comparator'!AR46</f>
        <v>0</v>
      </c>
      <c r="AL102">
        <f>(AL52/100)*'Ingredient comparator'!AS46</f>
        <v>0</v>
      </c>
      <c r="AM102">
        <f>(AM52/100)*'Ingredient comparator'!AT46</f>
        <v>0</v>
      </c>
      <c r="AN102">
        <f>(AN52/100)*'Ingredient comparator'!AU46</f>
        <v>0</v>
      </c>
      <c r="AO102">
        <f>(AO52/100)*'Ingredient comparator'!AV46</f>
        <v>0</v>
      </c>
      <c r="AP102">
        <f>(AP52/100)*'Ingredient comparator'!AW46</f>
        <v>0</v>
      </c>
      <c r="AQ102">
        <f>(AQ52/100)*'Ingredient comparator'!AX46</f>
        <v>0</v>
      </c>
      <c r="AR102">
        <f>(AR52/100)*'Ingredient comparator'!AY46</f>
        <v>0</v>
      </c>
      <c r="AS102">
        <f>(AS52/100)*'Ingredient comparator'!AZ46</f>
        <v>0</v>
      </c>
      <c r="AT102">
        <f>(AT52/100)*'Ingredient comparator'!BA46</f>
        <v>0</v>
      </c>
      <c r="AU102">
        <f>(AU52/100)*'Ingredient comparator'!BB46</f>
        <v>0</v>
      </c>
      <c r="AV102">
        <f>(AV52/100)*'Ingredient comparator'!BC46</f>
        <v>0</v>
      </c>
      <c r="AW102">
        <f>(AW52/100)*'Ingredient comparator'!BD46</f>
        <v>0</v>
      </c>
      <c r="AX102">
        <f>(AX52/100)*'Ingredient comparator'!BE46</f>
        <v>0</v>
      </c>
      <c r="AY102">
        <f>(AY52/100)*'Ingredient comparator'!BF46</f>
        <v>0</v>
      </c>
      <c r="AZ102">
        <f>(AZ52/100)*'Ingredient comparator'!BG46</f>
        <v>0</v>
      </c>
    </row>
    <row r="103" spans="2:52" ht="2" customHeight="1" x14ac:dyDescent="0.35">
      <c r="B103" s="6" t="str">
        <f t="shared" ref="B103:B107" si="3">B53</f>
        <v>Any 1</v>
      </c>
      <c r="C103" t="e">
        <f>(C53/100)*'Ingredient comparator'!J47</f>
        <v>#N/A</v>
      </c>
      <c r="D103" t="e">
        <f>(D53/100)*'Ingredient comparator'!$J47</f>
        <v>#N/A</v>
      </c>
      <c r="E103" t="e">
        <f>(E53/100)*'Ingredient comparator'!$J47</f>
        <v>#N/A</v>
      </c>
      <c r="F103" t="e">
        <f>(F53/100)*'Ingredient comparator'!$J47</f>
        <v>#N/A</v>
      </c>
      <c r="G103" t="e">
        <f>(G53/100)*'Ingredient comparator'!$J47</f>
        <v>#N/A</v>
      </c>
      <c r="H103" t="e">
        <f>(H53/100)*'Ingredient comparator'!$J47</f>
        <v>#N/A</v>
      </c>
      <c r="I103" t="e">
        <f>(I53/100)*'Ingredient comparator'!$J47</f>
        <v>#N/A</v>
      </c>
      <c r="J103" t="e">
        <f>(J53/100)*'Ingredient comparator'!$J47</f>
        <v>#N/A</v>
      </c>
      <c r="K103" t="e">
        <f>(K53/100)*'Ingredient comparator'!$J47</f>
        <v>#N/A</v>
      </c>
      <c r="L103" t="e">
        <f>(L53/100)*'Ingredient comparator'!$J47</f>
        <v>#N/A</v>
      </c>
      <c r="M103" t="e">
        <f>(M53/100)*'Ingredient comparator'!$J47</f>
        <v>#N/A</v>
      </c>
      <c r="N103" t="e">
        <f>(N53/100)*'Ingredient comparator'!$J47</f>
        <v>#N/A</v>
      </c>
      <c r="O103" t="e">
        <f>(O53/100)*'Ingredient comparator'!$J47</f>
        <v>#N/A</v>
      </c>
      <c r="P103" t="e">
        <f>(P53/100)*'Ingredient comparator'!$J47</f>
        <v>#N/A</v>
      </c>
      <c r="Q103" t="e">
        <f>(Q53/100)*'Ingredient comparator'!$J47</f>
        <v>#N/A</v>
      </c>
      <c r="R103" t="e">
        <f>(R53/100)*'Ingredient comparator'!$J47</f>
        <v>#N/A</v>
      </c>
      <c r="S103" t="e">
        <f>(S53/100)*'Ingredient comparator'!$J47</f>
        <v>#N/A</v>
      </c>
      <c r="T103" t="e">
        <f>(T53/100)*'Ingredient comparator'!$J47</f>
        <v>#N/A</v>
      </c>
      <c r="U103" t="e">
        <f>(U53/100)*'Ingredient comparator'!$J47</f>
        <v>#N/A</v>
      </c>
      <c r="V103" t="e">
        <f>(V53/100)*'Ingredient comparator'!$J47</f>
        <v>#N/A</v>
      </c>
      <c r="W103" t="e">
        <f>(W53/100)*'Ingredient comparator'!$J47</f>
        <v>#N/A</v>
      </c>
      <c r="X103" t="e">
        <f>(X53/100)*'Ingredient comparator'!$J47</f>
        <v>#N/A</v>
      </c>
      <c r="Y103" t="e">
        <f>(Y53/100)*'Ingredient comparator'!$J47</f>
        <v>#N/A</v>
      </c>
      <c r="Z103" t="e">
        <f>(Z53/100)*'Ingredient comparator'!$J47</f>
        <v>#N/A</v>
      </c>
      <c r="AA103" t="e">
        <f>(AA53/100)*'Ingredient comparator'!$J47</f>
        <v>#N/A</v>
      </c>
      <c r="AB103" t="e">
        <f>(AB53/100)*'Ingredient comparator'!$J47</f>
        <v>#N/A</v>
      </c>
      <c r="AC103" t="e">
        <f>(AC53/100)*'Ingredient comparator'!$J47</f>
        <v>#N/A</v>
      </c>
      <c r="AD103" t="e">
        <f>(AD53/100)*'Ingredient comparator'!$J47</f>
        <v>#N/A</v>
      </c>
      <c r="AE103" t="e">
        <f>(AE53/100)*'Ingredient comparator'!$J47</f>
        <v>#N/A</v>
      </c>
      <c r="AF103" t="e">
        <f>(AF53/100)*'Ingredient comparator'!$J47</f>
        <v>#N/A</v>
      </c>
      <c r="AG103" t="e">
        <f>(AG53/100)*'Ingredient comparator'!$J47</f>
        <v>#N/A</v>
      </c>
      <c r="AH103" t="e">
        <f>(AH53/100)*'Ingredient comparator'!$J47</f>
        <v>#N/A</v>
      </c>
      <c r="AI103" t="e">
        <f>(AI53/100)*'Ingredient comparator'!$J47</f>
        <v>#N/A</v>
      </c>
      <c r="AJ103" t="e">
        <f>(AJ53/100)*'Ingredient comparator'!$J47</f>
        <v>#N/A</v>
      </c>
      <c r="AK103" t="e">
        <f>(AK53/100)*'Ingredient comparator'!$J47</f>
        <v>#N/A</v>
      </c>
      <c r="AL103" t="e">
        <f>(AL53/100)*'Ingredient comparator'!$J47</f>
        <v>#N/A</v>
      </c>
      <c r="AM103" t="e">
        <f>(AM53/100)*'Ingredient comparator'!$J47</f>
        <v>#N/A</v>
      </c>
      <c r="AN103" t="e">
        <f>(AN53/100)*'Ingredient comparator'!$J47</f>
        <v>#N/A</v>
      </c>
      <c r="AO103" t="e">
        <f>(AO53/100)*'Ingredient comparator'!$J47</f>
        <v>#N/A</v>
      </c>
      <c r="AP103" t="e">
        <f>(AP53/100)*'Ingredient comparator'!$J47</f>
        <v>#N/A</v>
      </c>
      <c r="AQ103" t="e">
        <f>(AQ53/100)*'Ingredient comparator'!$J47</f>
        <v>#N/A</v>
      </c>
      <c r="AR103" t="e">
        <f>(AR53/100)*'Ingredient comparator'!$J47</f>
        <v>#N/A</v>
      </c>
      <c r="AS103" t="e">
        <f>(AS53/100)*'Ingredient comparator'!$J47</f>
        <v>#N/A</v>
      </c>
      <c r="AT103" t="e">
        <f>(AT53/100)*'Ingredient comparator'!$J47</f>
        <v>#N/A</v>
      </c>
      <c r="AU103" t="e">
        <f>(AU53/100)*'Ingredient comparator'!$J47</f>
        <v>#N/A</v>
      </c>
      <c r="AV103" t="e">
        <f>(AV53/100)*'Ingredient comparator'!$J47</f>
        <v>#N/A</v>
      </c>
      <c r="AW103" t="e">
        <f>(AW53/100)*'Ingredient comparator'!$J47</f>
        <v>#N/A</v>
      </c>
      <c r="AX103" t="e">
        <f>(AX53/100)*'Ingredient comparator'!$J47</f>
        <v>#N/A</v>
      </c>
      <c r="AY103" t="e">
        <f>(AY53/100)*'Ingredient comparator'!$J47</f>
        <v>#N/A</v>
      </c>
      <c r="AZ103" t="e">
        <f>(AZ53/100)*'Ingredient comparator'!$J47</f>
        <v>#N/A</v>
      </c>
    </row>
    <row r="104" spans="2:52" ht="2" customHeight="1" x14ac:dyDescent="0.35">
      <c r="B104" s="6" t="str">
        <f t="shared" si="3"/>
        <v>Any 2</v>
      </c>
      <c r="C104" t="e">
        <f>(C54/100)*'Ingredient comparator'!J48</f>
        <v>#N/A</v>
      </c>
      <c r="D104" t="e">
        <f>(D54/100)*'Ingredient comparator'!$J48</f>
        <v>#N/A</v>
      </c>
      <c r="E104" t="e">
        <f>(E54/100)*'Ingredient comparator'!$J48</f>
        <v>#N/A</v>
      </c>
      <c r="F104" t="e">
        <f>(F54/100)*'Ingredient comparator'!$J48</f>
        <v>#N/A</v>
      </c>
      <c r="G104" t="e">
        <f>(G54/100)*'Ingredient comparator'!$J48</f>
        <v>#N/A</v>
      </c>
      <c r="H104" t="e">
        <f>(H54/100)*'Ingredient comparator'!$J48</f>
        <v>#N/A</v>
      </c>
      <c r="I104" t="e">
        <f>(I54/100)*'Ingredient comparator'!$J48</f>
        <v>#N/A</v>
      </c>
      <c r="J104" t="e">
        <f>(J54/100)*'Ingredient comparator'!$J48</f>
        <v>#N/A</v>
      </c>
      <c r="K104" t="e">
        <f>(K54/100)*'Ingredient comparator'!$J48</f>
        <v>#N/A</v>
      </c>
      <c r="L104" t="e">
        <f>(L54/100)*'Ingredient comparator'!$J48</f>
        <v>#N/A</v>
      </c>
      <c r="M104" t="e">
        <f>(M54/100)*'Ingredient comparator'!$J48</f>
        <v>#N/A</v>
      </c>
      <c r="N104" t="e">
        <f>(N54/100)*'Ingredient comparator'!$J48</f>
        <v>#N/A</v>
      </c>
      <c r="O104" t="e">
        <f>(O54/100)*'Ingredient comparator'!$J48</f>
        <v>#N/A</v>
      </c>
      <c r="P104" t="e">
        <f>(P54/100)*'Ingredient comparator'!$J48</f>
        <v>#N/A</v>
      </c>
      <c r="Q104" t="e">
        <f>(Q54/100)*'Ingredient comparator'!$J48</f>
        <v>#N/A</v>
      </c>
      <c r="R104" t="e">
        <f>(R54/100)*'Ingredient comparator'!$J48</f>
        <v>#N/A</v>
      </c>
      <c r="S104" t="e">
        <f>(S54/100)*'Ingredient comparator'!$J48</f>
        <v>#N/A</v>
      </c>
      <c r="T104" t="e">
        <f>(T54/100)*'Ingredient comparator'!$J48</f>
        <v>#N/A</v>
      </c>
      <c r="U104" t="e">
        <f>(U54/100)*'Ingredient comparator'!$J48</f>
        <v>#N/A</v>
      </c>
      <c r="V104" t="e">
        <f>(V54/100)*'Ingredient comparator'!$J48</f>
        <v>#N/A</v>
      </c>
      <c r="W104" t="e">
        <f>(W54/100)*'Ingredient comparator'!$J48</f>
        <v>#N/A</v>
      </c>
      <c r="X104" t="e">
        <f>(X54/100)*'Ingredient comparator'!$J48</f>
        <v>#N/A</v>
      </c>
      <c r="Y104" t="e">
        <f>(Y54/100)*'Ingredient comparator'!$J48</f>
        <v>#N/A</v>
      </c>
      <c r="Z104" t="e">
        <f>(Z54/100)*'Ingredient comparator'!$J48</f>
        <v>#N/A</v>
      </c>
      <c r="AA104" t="e">
        <f>(AA54/100)*'Ingredient comparator'!$J48</f>
        <v>#N/A</v>
      </c>
      <c r="AB104" t="e">
        <f>(AB54/100)*'Ingredient comparator'!$J48</f>
        <v>#N/A</v>
      </c>
      <c r="AC104" t="e">
        <f>(AC54/100)*'Ingredient comparator'!$J48</f>
        <v>#N/A</v>
      </c>
      <c r="AD104" t="e">
        <f>(AD54/100)*'Ingredient comparator'!$J48</f>
        <v>#N/A</v>
      </c>
      <c r="AE104" t="e">
        <f>(AE54/100)*'Ingredient comparator'!$J48</f>
        <v>#N/A</v>
      </c>
      <c r="AF104" t="e">
        <f>(AF54/100)*'Ingredient comparator'!$J48</f>
        <v>#N/A</v>
      </c>
      <c r="AG104" t="e">
        <f>(AG54/100)*'Ingredient comparator'!$J48</f>
        <v>#N/A</v>
      </c>
      <c r="AH104" t="e">
        <f>(AH54/100)*'Ingredient comparator'!$J48</f>
        <v>#N/A</v>
      </c>
      <c r="AI104" t="e">
        <f>(AI54/100)*'Ingredient comparator'!$J48</f>
        <v>#N/A</v>
      </c>
      <c r="AJ104" t="e">
        <f>(AJ54/100)*'Ingredient comparator'!$J48</f>
        <v>#N/A</v>
      </c>
      <c r="AK104" t="e">
        <f>(AK54/100)*'Ingredient comparator'!$J48</f>
        <v>#N/A</v>
      </c>
      <c r="AL104" t="e">
        <f>(AL54/100)*'Ingredient comparator'!$J48</f>
        <v>#N/A</v>
      </c>
      <c r="AM104" t="e">
        <f>(AM54/100)*'Ingredient comparator'!$J48</f>
        <v>#N/A</v>
      </c>
      <c r="AN104" t="e">
        <f>(AN54/100)*'Ingredient comparator'!$J48</f>
        <v>#N/A</v>
      </c>
      <c r="AO104" t="e">
        <f>(AO54/100)*'Ingredient comparator'!$J48</f>
        <v>#N/A</v>
      </c>
      <c r="AP104" t="e">
        <f>(AP54/100)*'Ingredient comparator'!$J48</f>
        <v>#N/A</v>
      </c>
      <c r="AQ104" t="e">
        <f>(AQ54/100)*'Ingredient comparator'!$J48</f>
        <v>#N/A</v>
      </c>
      <c r="AR104" t="e">
        <f>(AR54/100)*'Ingredient comparator'!$J48</f>
        <v>#N/A</v>
      </c>
      <c r="AS104" t="e">
        <f>(AS54/100)*'Ingredient comparator'!$J48</f>
        <v>#N/A</v>
      </c>
      <c r="AT104" t="e">
        <f>(AT54/100)*'Ingredient comparator'!$J48</f>
        <v>#N/A</v>
      </c>
      <c r="AU104" t="e">
        <f>(AU54/100)*'Ingredient comparator'!$J48</f>
        <v>#N/A</v>
      </c>
      <c r="AV104" t="e">
        <f>(AV54/100)*'Ingredient comparator'!$J48</f>
        <v>#N/A</v>
      </c>
      <c r="AW104" t="e">
        <f>(AW54/100)*'Ingredient comparator'!$J48</f>
        <v>#N/A</v>
      </c>
      <c r="AX104" t="e">
        <f>(AX54/100)*'Ingredient comparator'!$J48</f>
        <v>#N/A</v>
      </c>
      <c r="AY104" t="e">
        <f>(AY54/100)*'Ingredient comparator'!$J48</f>
        <v>#N/A</v>
      </c>
      <c r="AZ104" t="e">
        <f>(AZ54/100)*'Ingredient comparator'!$J48</f>
        <v>#N/A</v>
      </c>
    </row>
    <row r="105" spans="2:52" ht="2" customHeight="1" x14ac:dyDescent="0.35">
      <c r="B105" s="6" t="str">
        <f t="shared" si="3"/>
        <v>Any 3</v>
      </c>
      <c r="C105" t="e">
        <f>(C55/100)*'Ingredient comparator'!J49</f>
        <v>#N/A</v>
      </c>
      <c r="D105" t="e">
        <f>(D55/100)*'Ingredient comparator'!$J49</f>
        <v>#N/A</v>
      </c>
      <c r="E105" t="e">
        <f>(E55/100)*'Ingredient comparator'!$J49</f>
        <v>#N/A</v>
      </c>
      <c r="F105" t="e">
        <f>(F55/100)*'Ingredient comparator'!$J49</f>
        <v>#N/A</v>
      </c>
      <c r="G105" t="e">
        <f>(G55/100)*'Ingredient comparator'!$J49</f>
        <v>#N/A</v>
      </c>
      <c r="H105" t="e">
        <f>(H55/100)*'Ingredient comparator'!$J49</f>
        <v>#N/A</v>
      </c>
      <c r="I105" t="e">
        <f>(I55/100)*'Ingredient comparator'!$J49</f>
        <v>#N/A</v>
      </c>
      <c r="J105" t="e">
        <f>(J55/100)*'Ingredient comparator'!$J49</f>
        <v>#N/A</v>
      </c>
      <c r="K105" t="e">
        <f>(K55/100)*'Ingredient comparator'!$J49</f>
        <v>#N/A</v>
      </c>
      <c r="L105" t="e">
        <f>(L55/100)*'Ingredient comparator'!$J49</f>
        <v>#N/A</v>
      </c>
      <c r="M105" t="e">
        <f>(M55/100)*'Ingredient comparator'!$J49</f>
        <v>#N/A</v>
      </c>
      <c r="N105" t="e">
        <f>(N55/100)*'Ingredient comparator'!$J49</f>
        <v>#N/A</v>
      </c>
      <c r="O105" t="e">
        <f>(O55/100)*'Ingredient comparator'!$J49</f>
        <v>#N/A</v>
      </c>
      <c r="P105" t="e">
        <f>(P55/100)*'Ingredient comparator'!$J49</f>
        <v>#N/A</v>
      </c>
      <c r="Q105" t="e">
        <f>(Q55/100)*'Ingredient comparator'!$J49</f>
        <v>#N/A</v>
      </c>
      <c r="R105" t="e">
        <f>(R55/100)*'Ingredient comparator'!$J49</f>
        <v>#N/A</v>
      </c>
      <c r="S105" t="e">
        <f>(S55/100)*'Ingredient comparator'!$J49</f>
        <v>#N/A</v>
      </c>
      <c r="T105" t="e">
        <f>(T55/100)*'Ingredient comparator'!$J49</f>
        <v>#N/A</v>
      </c>
      <c r="U105" t="e">
        <f>(U55/100)*'Ingredient comparator'!$J49</f>
        <v>#N/A</v>
      </c>
      <c r="V105" t="e">
        <f>(V55/100)*'Ingredient comparator'!$J49</f>
        <v>#N/A</v>
      </c>
      <c r="W105" t="e">
        <f>(W55/100)*'Ingredient comparator'!$J49</f>
        <v>#N/A</v>
      </c>
      <c r="X105" t="e">
        <f>(X55/100)*'Ingredient comparator'!$J49</f>
        <v>#N/A</v>
      </c>
      <c r="Y105" t="e">
        <f>(Y55/100)*'Ingredient comparator'!$J49</f>
        <v>#N/A</v>
      </c>
      <c r="Z105" t="e">
        <f>(Z55/100)*'Ingredient comparator'!$J49</f>
        <v>#N/A</v>
      </c>
      <c r="AA105" t="e">
        <f>(AA55/100)*'Ingredient comparator'!$J49</f>
        <v>#N/A</v>
      </c>
      <c r="AB105" t="e">
        <f>(AB55/100)*'Ingredient comparator'!$J49</f>
        <v>#N/A</v>
      </c>
      <c r="AC105" t="e">
        <f>(AC55/100)*'Ingredient comparator'!$J49</f>
        <v>#N/A</v>
      </c>
      <c r="AD105" t="e">
        <f>(AD55/100)*'Ingredient comparator'!$J49</f>
        <v>#N/A</v>
      </c>
      <c r="AE105" t="e">
        <f>(AE55/100)*'Ingredient comparator'!$J49</f>
        <v>#N/A</v>
      </c>
      <c r="AF105" t="e">
        <f>(AF55/100)*'Ingredient comparator'!$J49</f>
        <v>#N/A</v>
      </c>
      <c r="AG105" t="e">
        <f>(AG55/100)*'Ingredient comparator'!$J49</f>
        <v>#N/A</v>
      </c>
      <c r="AH105" t="e">
        <f>(AH55/100)*'Ingredient comparator'!$J49</f>
        <v>#N/A</v>
      </c>
      <c r="AI105" t="e">
        <f>(AI55/100)*'Ingredient comparator'!$J49</f>
        <v>#N/A</v>
      </c>
      <c r="AJ105" t="e">
        <f>(AJ55/100)*'Ingredient comparator'!$J49</f>
        <v>#N/A</v>
      </c>
      <c r="AK105" t="e">
        <f>(AK55/100)*'Ingredient comparator'!$J49</f>
        <v>#N/A</v>
      </c>
      <c r="AL105" t="e">
        <f>(AL55/100)*'Ingredient comparator'!$J49</f>
        <v>#N/A</v>
      </c>
      <c r="AM105" t="e">
        <f>(AM55/100)*'Ingredient comparator'!$J49</f>
        <v>#N/A</v>
      </c>
      <c r="AN105" t="e">
        <f>(AN55/100)*'Ingredient comparator'!$J49</f>
        <v>#N/A</v>
      </c>
      <c r="AO105" t="e">
        <f>(AO55/100)*'Ingredient comparator'!$J49</f>
        <v>#N/A</v>
      </c>
      <c r="AP105" t="e">
        <f>(AP55/100)*'Ingredient comparator'!$J49</f>
        <v>#N/A</v>
      </c>
      <c r="AQ105" t="e">
        <f>(AQ55/100)*'Ingredient comparator'!$J49</f>
        <v>#N/A</v>
      </c>
      <c r="AR105" t="e">
        <f>(AR55/100)*'Ingredient comparator'!$J49</f>
        <v>#N/A</v>
      </c>
      <c r="AS105" t="e">
        <f>(AS55/100)*'Ingredient comparator'!$J49</f>
        <v>#N/A</v>
      </c>
      <c r="AT105" t="e">
        <f>(AT55/100)*'Ingredient comparator'!$J49</f>
        <v>#N/A</v>
      </c>
      <c r="AU105" t="e">
        <f>(AU55/100)*'Ingredient comparator'!$J49</f>
        <v>#N/A</v>
      </c>
      <c r="AV105" t="e">
        <f>(AV55/100)*'Ingredient comparator'!$J49</f>
        <v>#N/A</v>
      </c>
      <c r="AW105" t="e">
        <f>(AW55/100)*'Ingredient comparator'!$J49</f>
        <v>#N/A</v>
      </c>
      <c r="AX105" t="e">
        <f>(AX55/100)*'Ingredient comparator'!$J49</f>
        <v>#N/A</v>
      </c>
      <c r="AY105" t="e">
        <f>(AY55/100)*'Ingredient comparator'!$J49</f>
        <v>#N/A</v>
      </c>
      <c r="AZ105" t="e">
        <f>(AZ55/100)*'Ingredient comparator'!$J49</f>
        <v>#N/A</v>
      </c>
    </row>
    <row r="106" spans="2:52" ht="2" customHeight="1" x14ac:dyDescent="0.35">
      <c r="B106" s="6" t="str">
        <f t="shared" si="3"/>
        <v>Any 4</v>
      </c>
      <c r="C106" t="e">
        <f>(C56/100)*'Ingredient comparator'!J50</f>
        <v>#N/A</v>
      </c>
      <c r="D106" t="e">
        <f>(D56/100)*'Ingredient comparator'!$J50</f>
        <v>#N/A</v>
      </c>
      <c r="E106" t="e">
        <f>(E56/100)*'Ingredient comparator'!$J50</f>
        <v>#N/A</v>
      </c>
      <c r="F106" t="e">
        <f>(F56/100)*'Ingredient comparator'!$J50</f>
        <v>#N/A</v>
      </c>
      <c r="G106" t="e">
        <f>(G56/100)*'Ingredient comparator'!$J50</f>
        <v>#N/A</v>
      </c>
      <c r="H106" t="e">
        <f>(H56/100)*'Ingredient comparator'!$J50</f>
        <v>#N/A</v>
      </c>
      <c r="I106" t="e">
        <f>(I56/100)*'Ingredient comparator'!$J50</f>
        <v>#N/A</v>
      </c>
      <c r="J106" t="e">
        <f>(J56/100)*'Ingredient comparator'!$J50</f>
        <v>#N/A</v>
      </c>
      <c r="K106" t="e">
        <f>(K56/100)*'Ingredient comparator'!$J50</f>
        <v>#N/A</v>
      </c>
      <c r="L106" t="e">
        <f>(L56/100)*'Ingredient comparator'!$J50</f>
        <v>#N/A</v>
      </c>
      <c r="M106" t="e">
        <f>(M56/100)*'Ingredient comparator'!$J50</f>
        <v>#N/A</v>
      </c>
      <c r="N106" t="e">
        <f>(N56/100)*'Ingredient comparator'!$J50</f>
        <v>#N/A</v>
      </c>
      <c r="O106" t="e">
        <f>(O56/100)*'Ingredient comparator'!$J50</f>
        <v>#N/A</v>
      </c>
      <c r="P106" t="e">
        <f>(P56/100)*'Ingredient comparator'!$J50</f>
        <v>#N/A</v>
      </c>
      <c r="Q106" t="e">
        <f>(Q56/100)*'Ingredient comparator'!$J50</f>
        <v>#N/A</v>
      </c>
      <c r="R106" t="e">
        <f>(R56/100)*'Ingredient comparator'!$J50</f>
        <v>#N/A</v>
      </c>
      <c r="S106" t="e">
        <f>(S56/100)*'Ingredient comparator'!$J50</f>
        <v>#N/A</v>
      </c>
      <c r="T106" t="e">
        <f>(T56/100)*'Ingredient comparator'!$J50</f>
        <v>#N/A</v>
      </c>
      <c r="U106" t="e">
        <f>(U56/100)*'Ingredient comparator'!$J50</f>
        <v>#N/A</v>
      </c>
      <c r="V106" t="e">
        <f>(V56/100)*'Ingredient comparator'!$J50</f>
        <v>#N/A</v>
      </c>
      <c r="W106" t="e">
        <f>(W56/100)*'Ingredient comparator'!$J50</f>
        <v>#N/A</v>
      </c>
      <c r="X106" t="e">
        <f>(X56/100)*'Ingredient comparator'!$J50</f>
        <v>#N/A</v>
      </c>
      <c r="Y106" t="e">
        <f>(Y56/100)*'Ingredient comparator'!$J50</f>
        <v>#N/A</v>
      </c>
      <c r="Z106" t="e">
        <f>(Z56/100)*'Ingredient comparator'!$J50</f>
        <v>#N/A</v>
      </c>
      <c r="AA106" t="e">
        <f>(AA56/100)*'Ingredient comparator'!$J50</f>
        <v>#N/A</v>
      </c>
      <c r="AB106" t="e">
        <f>(AB56/100)*'Ingredient comparator'!$J50</f>
        <v>#N/A</v>
      </c>
      <c r="AC106" t="e">
        <f>(AC56/100)*'Ingredient comparator'!$J50</f>
        <v>#N/A</v>
      </c>
      <c r="AD106" t="e">
        <f>(AD56/100)*'Ingredient comparator'!$J50</f>
        <v>#N/A</v>
      </c>
      <c r="AE106" t="e">
        <f>(AE56/100)*'Ingredient comparator'!$J50</f>
        <v>#N/A</v>
      </c>
      <c r="AF106" t="e">
        <f>(AF56/100)*'Ingredient comparator'!$J50</f>
        <v>#N/A</v>
      </c>
      <c r="AG106" t="e">
        <f>(AG56/100)*'Ingredient comparator'!$J50</f>
        <v>#N/A</v>
      </c>
      <c r="AH106" t="e">
        <f>(AH56/100)*'Ingredient comparator'!$J50</f>
        <v>#N/A</v>
      </c>
      <c r="AI106" t="e">
        <f>(AI56/100)*'Ingredient comparator'!$J50</f>
        <v>#N/A</v>
      </c>
      <c r="AJ106" t="e">
        <f>(AJ56/100)*'Ingredient comparator'!$J50</f>
        <v>#N/A</v>
      </c>
      <c r="AK106" t="e">
        <f>(AK56/100)*'Ingredient comparator'!$J50</f>
        <v>#N/A</v>
      </c>
      <c r="AL106" t="e">
        <f>(AL56/100)*'Ingredient comparator'!$J50</f>
        <v>#N/A</v>
      </c>
      <c r="AM106" t="e">
        <f>(AM56/100)*'Ingredient comparator'!$J50</f>
        <v>#N/A</v>
      </c>
      <c r="AN106" t="e">
        <f>(AN56/100)*'Ingredient comparator'!$J50</f>
        <v>#N/A</v>
      </c>
      <c r="AO106" t="e">
        <f>(AO56/100)*'Ingredient comparator'!$J50</f>
        <v>#N/A</v>
      </c>
      <c r="AP106" t="e">
        <f>(AP56/100)*'Ingredient comparator'!$J50</f>
        <v>#N/A</v>
      </c>
      <c r="AQ106" t="e">
        <f>(AQ56/100)*'Ingredient comparator'!$J50</f>
        <v>#N/A</v>
      </c>
      <c r="AR106" t="e">
        <f>(AR56/100)*'Ingredient comparator'!$J50</f>
        <v>#N/A</v>
      </c>
      <c r="AS106" t="e">
        <f>(AS56/100)*'Ingredient comparator'!$J50</f>
        <v>#N/A</v>
      </c>
      <c r="AT106" t="e">
        <f>(AT56/100)*'Ingredient comparator'!$J50</f>
        <v>#N/A</v>
      </c>
      <c r="AU106" t="e">
        <f>(AU56/100)*'Ingredient comparator'!$J50</f>
        <v>#N/A</v>
      </c>
      <c r="AV106" t="e">
        <f>(AV56/100)*'Ingredient comparator'!$J50</f>
        <v>#N/A</v>
      </c>
      <c r="AW106" t="e">
        <f>(AW56/100)*'Ingredient comparator'!$J50</f>
        <v>#N/A</v>
      </c>
      <c r="AX106" t="e">
        <f>(AX56/100)*'Ingredient comparator'!$J50</f>
        <v>#N/A</v>
      </c>
      <c r="AY106" t="e">
        <f>(AY56/100)*'Ingredient comparator'!$J50</f>
        <v>#N/A</v>
      </c>
      <c r="AZ106" t="e">
        <f>(AZ56/100)*'Ingredient comparator'!$J50</f>
        <v>#N/A</v>
      </c>
    </row>
    <row r="107" spans="2:52" ht="2" customHeight="1" x14ac:dyDescent="0.35">
      <c r="B107" s="6" t="str">
        <f t="shared" si="3"/>
        <v>Any 5</v>
      </c>
      <c r="C107" t="e">
        <f>(C57/100)*'Ingredient comparator'!J51</f>
        <v>#N/A</v>
      </c>
      <c r="D107" t="e">
        <f>(D57/100)*'Ingredient comparator'!$J51</f>
        <v>#N/A</v>
      </c>
      <c r="E107" t="e">
        <f>(E57/100)*'Ingredient comparator'!$J51</f>
        <v>#N/A</v>
      </c>
      <c r="F107" t="e">
        <f>(F57/100)*'Ingredient comparator'!$J51</f>
        <v>#N/A</v>
      </c>
      <c r="G107" t="e">
        <f>(G57/100)*'Ingredient comparator'!$J51</f>
        <v>#N/A</v>
      </c>
      <c r="H107" t="e">
        <f>(H57/100)*'Ingredient comparator'!$J51</f>
        <v>#N/A</v>
      </c>
      <c r="I107" t="e">
        <f>(I57/100)*'Ingredient comparator'!$J51</f>
        <v>#N/A</v>
      </c>
      <c r="J107" t="e">
        <f>(J57/100)*'Ingredient comparator'!$J51</f>
        <v>#N/A</v>
      </c>
      <c r="K107" t="e">
        <f>(K57/100)*'Ingredient comparator'!$J51</f>
        <v>#N/A</v>
      </c>
      <c r="L107" t="e">
        <f>(L57/100)*'Ingredient comparator'!$J51</f>
        <v>#N/A</v>
      </c>
      <c r="M107" t="e">
        <f>(M57/100)*'Ingredient comparator'!$J51</f>
        <v>#N/A</v>
      </c>
      <c r="N107" t="e">
        <f>(N57/100)*'Ingredient comparator'!$J51</f>
        <v>#N/A</v>
      </c>
      <c r="O107" t="e">
        <f>(O57/100)*'Ingredient comparator'!$J51</f>
        <v>#N/A</v>
      </c>
      <c r="P107" t="e">
        <f>(P57/100)*'Ingredient comparator'!$J51</f>
        <v>#N/A</v>
      </c>
      <c r="Q107" t="e">
        <f>(Q57/100)*'Ingredient comparator'!$J51</f>
        <v>#N/A</v>
      </c>
      <c r="R107" t="e">
        <f>(R57/100)*'Ingredient comparator'!$J51</f>
        <v>#N/A</v>
      </c>
      <c r="S107" t="e">
        <f>(S57/100)*'Ingredient comparator'!$J51</f>
        <v>#N/A</v>
      </c>
      <c r="T107" t="e">
        <f>(T57/100)*'Ingredient comparator'!$J51</f>
        <v>#N/A</v>
      </c>
      <c r="U107" t="e">
        <f>(U57/100)*'Ingredient comparator'!$J51</f>
        <v>#N/A</v>
      </c>
      <c r="V107" t="e">
        <f>(V57/100)*'Ingredient comparator'!$J51</f>
        <v>#N/A</v>
      </c>
      <c r="W107" t="e">
        <f>(W57/100)*'Ingredient comparator'!$J51</f>
        <v>#N/A</v>
      </c>
      <c r="X107" t="e">
        <f>(X57/100)*'Ingredient comparator'!$J51</f>
        <v>#N/A</v>
      </c>
      <c r="Y107" t="e">
        <f>(Y57/100)*'Ingredient comparator'!$J51</f>
        <v>#N/A</v>
      </c>
      <c r="Z107" t="e">
        <f>(Z57/100)*'Ingredient comparator'!$J51</f>
        <v>#N/A</v>
      </c>
      <c r="AA107" t="e">
        <f>(AA57/100)*'Ingredient comparator'!$J51</f>
        <v>#N/A</v>
      </c>
      <c r="AB107" t="e">
        <f>(AB57/100)*'Ingredient comparator'!$J51</f>
        <v>#N/A</v>
      </c>
      <c r="AC107" t="e">
        <f>(AC57/100)*'Ingredient comparator'!$J51</f>
        <v>#N/A</v>
      </c>
      <c r="AD107" t="e">
        <f>(AD57/100)*'Ingredient comparator'!$J51</f>
        <v>#N/A</v>
      </c>
      <c r="AE107" t="e">
        <f>(AE57/100)*'Ingredient comparator'!$J51</f>
        <v>#N/A</v>
      </c>
      <c r="AF107" t="e">
        <f>(AF57/100)*'Ingredient comparator'!$J51</f>
        <v>#N/A</v>
      </c>
      <c r="AG107" t="e">
        <f>(AG57/100)*'Ingredient comparator'!$J51</f>
        <v>#N/A</v>
      </c>
      <c r="AH107" t="e">
        <f>(AH57/100)*'Ingredient comparator'!$J51</f>
        <v>#N/A</v>
      </c>
      <c r="AI107" t="e">
        <f>(AI57/100)*'Ingredient comparator'!$J51</f>
        <v>#N/A</v>
      </c>
      <c r="AJ107" t="e">
        <f>(AJ57/100)*'Ingredient comparator'!$J51</f>
        <v>#N/A</v>
      </c>
      <c r="AK107" t="e">
        <f>(AK57/100)*'Ingredient comparator'!$J51</f>
        <v>#N/A</v>
      </c>
      <c r="AL107" t="e">
        <f>(AL57/100)*'Ingredient comparator'!$J51</f>
        <v>#N/A</v>
      </c>
      <c r="AM107" t="e">
        <f>(AM57/100)*'Ingredient comparator'!$J51</f>
        <v>#N/A</v>
      </c>
      <c r="AN107" t="e">
        <f>(AN57/100)*'Ingredient comparator'!$J51</f>
        <v>#N/A</v>
      </c>
      <c r="AO107" t="e">
        <f>(AO57/100)*'Ingredient comparator'!$J51</f>
        <v>#N/A</v>
      </c>
      <c r="AP107" t="e">
        <f>(AP57/100)*'Ingredient comparator'!$J51</f>
        <v>#N/A</v>
      </c>
      <c r="AQ107" t="e">
        <f>(AQ57/100)*'Ingredient comparator'!$J51</f>
        <v>#N/A</v>
      </c>
      <c r="AR107" t="e">
        <f>(AR57/100)*'Ingredient comparator'!$J51</f>
        <v>#N/A</v>
      </c>
      <c r="AS107" t="e">
        <f>(AS57/100)*'Ingredient comparator'!$J51</f>
        <v>#N/A</v>
      </c>
      <c r="AT107" t="e">
        <f>(AT57/100)*'Ingredient comparator'!$J51</f>
        <v>#N/A</v>
      </c>
      <c r="AU107" t="e">
        <f>(AU57/100)*'Ingredient comparator'!$J51</f>
        <v>#N/A</v>
      </c>
      <c r="AV107" t="e">
        <f>(AV57/100)*'Ingredient comparator'!$J51</f>
        <v>#N/A</v>
      </c>
      <c r="AW107" t="e">
        <f>(AW57/100)*'Ingredient comparator'!$J51</f>
        <v>#N/A</v>
      </c>
      <c r="AX107" t="e">
        <f>(AX57/100)*'Ingredient comparator'!$J51</f>
        <v>#N/A</v>
      </c>
      <c r="AY107" t="e">
        <f>(AY57/100)*'Ingredient comparator'!$J51</f>
        <v>#N/A</v>
      </c>
      <c r="AZ107" t="e">
        <f>(AZ57/100)*'Ingredient comparator'!$J51</f>
        <v>#N/A</v>
      </c>
    </row>
    <row r="108" spans="2:52" ht="22.5" customHeight="1" x14ac:dyDescent="0.35"/>
    <row r="109" spans="2:52" ht="16" customHeight="1" x14ac:dyDescent="0.35"/>
  </sheetData>
  <conditionalFormatting sqref="C9:AZ9">
    <cfRule type="cellIs" dxfId="312" priority="1" operator="between">
      <formula>0.1</formula>
      <formula>76.9</formula>
    </cfRule>
    <cfRule type="cellIs" dxfId="311" priority="2" operator="between">
      <formula>77</formula>
      <formula>84.9</formula>
    </cfRule>
    <cfRule type="cellIs" dxfId="310" priority="3" operator="between">
      <formula>85</formula>
      <formula>92.9</formula>
    </cfRule>
    <cfRule type="cellIs" dxfId="309" priority="4" operator="between">
      <formula>93</formula>
      <formula>100.9</formula>
    </cfRule>
    <cfRule type="cellIs" dxfId="308" priority="5" operator="greaterThanOrEqual">
      <formula>101</formula>
    </cfRule>
  </conditionalFormatting>
  <conditionalFormatting sqref="C10:AZ10">
    <cfRule type="cellIs" dxfId="307" priority="6" operator="greaterThan">
      <formula>100</formula>
    </cfRule>
    <cfRule type="cellIs" dxfId="306" priority="7" operator="equal">
      <formula>100</formula>
    </cfRule>
    <cfRule type="cellIs" dxfId="305" priority="8" operator="between">
      <formula>0</formula>
      <formula>99.999</formula>
    </cfRule>
  </conditionalFormatting>
  <dataValidations count="1">
    <dataValidation type="decimal" allowBlank="1" showInputMessage="1" showErrorMessage="1" sqref="C11:AZ57" xr:uid="{38EE47A9-2653-4942-A552-168740B80C22}">
      <formula1>0</formula1>
      <formula2>100</formula2>
    </dataValidation>
  </dataValidations>
  <hyperlinks>
    <hyperlink ref="N1" location="Map!A1" display="Back to map" xr:uid="{A387E787-D316-4900-B022-AF758F423F1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8BC0-E5AE-41C8-9BBE-DD8DBE09D1BE}">
  <sheetPr>
    <tabColor theme="9"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68</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64</v>
      </c>
      <c r="I28" s="7"/>
      <c r="J28" t="s">
        <v>65</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IF(OR(AND(I43="no",I44="yes"),AND(I43="yes",I44="yes")),Lookup!B33,IF(AND(AgCrops3!I43="no",AgCrops3!I44="no"),Lookup!B32,IF(AND(AgCrops3!I43="yes",AgCrops3!I44="no"),"Complete","Please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IF(OR(AND(I43="no",I44="no",I45="yes"),AND(I43="no",I44="no",I45="no"),AND(I43="no",I44="yes",I45="no"),AND(I43="yes",I44="no"),AND(I43="yes",I44="yes",I45="no")),"Complete",IF(OR(AND(I43="no",I44="yes",AgCrops3!I45="yes"),AND(I43="yes",I44="yes",I45="yes")),Lookup!B34,"Please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60" priority="4" operator="between">
      <formula>0</formula>
      <formula>5.99999999999</formula>
    </cfRule>
  </conditionalFormatting>
  <conditionalFormatting sqref="C4:I4">
    <cfRule type="cellIs" dxfId="59" priority="1" operator="between">
      <formula>18</formula>
      <formula>20</formula>
    </cfRule>
    <cfRule type="cellIs" dxfId="58" priority="2" operator="between">
      <formula>12</formula>
      <formula>17.999999999</formula>
    </cfRule>
    <cfRule type="cellIs" dxfId="57" priority="3" operator="between">
      <formula>6</formula>
      <formula>11.999999999</formula>
    </cfRule>
  </conditionalFormatting>
  <conditionalFormatting sqref="D4:I4">
    <cfRule type="cellIs" dxfId="56" priority="8" operator="between">
      <formula>0.0000001</formula>
      <formula>5.99999999999</formula>
    </cfRule>
  </conditionalFormatting>
  <dataValidations count="1">
    <dataValidation type="decimal" allowBlank="1" showInputMessage="1" showErrorMessage="1" sqref="I32 I28" xr:uid="{7F8220D6-F429-40E6-8D01-FC0668ED97E0}">
      <formula1>0</formula1>
      <formula2>20</formula2>
    </dataValidation>
  </dataValidations>
  <hyperlinks>
    <hyperlink ref="I1" location="Map!A1" display="Back to map" xr:uid="{48680114-FCD0-440E-AF04-4DDC563BA8BD}"/>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34000C11-4408-4D3F-A95C-764CC2037412}">
          <x14:formula1>
            <xm:f>Lookup!$D$8:$D$19</xm:f>
          </x14:formula1>
          <xm:sqref>I16</xm:sqref>
        </x14:dataValidation>
        <x14:dataValidation type="list" allowBlank="1" showInputMessage="1" showErrorMessage="1" xr:uid="{B7EEDD90-EBE8-4D06-A7F1-DBC7B25BD4EA}">
          <x14:formula1>
            <xm:f>Lookup!$A$4:$A$5</xm:f>
          </x14:formula1>
          <xm:sqref>I43:I46 I15 I36:I38</xm:sqref>
        </x14:dataValidation>
        <x14:dataValidation type="list" allowBlank="1" showInputMessage="1" showErrorMessage="1" xr:uid="{DA27B7DA-194A-4683-B6B1-D5ED55414DFF}">
          <x14:formula1>
            <xm:f>Lookup!$G$8:$G$24</xm:f>
          </x14:formula1>
          <xm:sqref>I21:I23</xm:sqref>
        </x14:dataValidation>
        <x14:dataValidation type="list" allowBlank="1" showInputMessage="1" showErrorMessage="1" xr:uid="{FD5F15FA-417D-4C25-ACB8-2EE9258416D7}">
          <x14:formula1>
            <xm:f>Lookup!$A$8:$A$21</xm:f>
          </x14:formula1>
          <xm:sqref>I9</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3F65E-F7BC-4DCD-923C-0641F9404717}">
  <sheetPr>
    <tabColor theme="9"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67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64</v>
      </c>
      <c r="I28" s="7"/>
      <c r="J28" t="s">
        <v>65</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IF(OR(AND(I43="no",I44="yes"),AND(I43="yes",I44="yes")),Lookup!B33,IF(AND(AgCrops4!I43="no",AgCrops4!I44="no"),Lookup!B32,IF(AND(AgCrops4!I43="yes",AgCrops4!I44="no"),"Complete","Please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IF(OR(AND(I43="no",I44="no",I45="yes"),AND(I43="no",I44="no",I45="no"),AND(I43="no",I44="yes",I45="no"),AND(I43="yes",I44="no"),AND(I43="yes",I44="yes",I45="no")),"Complete",IF(OR(AND(I43="no",I44="yes",AgCrops4!I45="yes"),AND(I43="yes",I44="yes",I45="yes")),Lookup!B34,"Please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55" priority="4" operator="between">
      <formula>0</formula>
      <formula>5.99999999999</formula>
    </cfRule>
  </conditionalFormatting>
  <conditionalFormatting sqref="C4:I4">
    <cfRule type="cellIs" dxfId="54" priority="1" operator="between">
      <formula>18</formula>
      <formula>20</formula>
    </cfRule>
    <cfRule type="cellIs" dxfId="53" priority="2" operator="between">
      <formula>12</formula>
      <formula>17.999999999</formula>
    </cfRule>
    <cfRule type="cellIs" dxfId="52" priority="3" operator="between">
      <formula>6</formula>
      <formula>11.999999999</formula>
    </cfRule>
  </conditionalFormatting>
  <conditionalFormatting sqref="D4:I4">
    <cfRule type="cellIs" dxfId="51" priority="8" operator="between">
      <formula>0.0000001</formula>
      <formula>5.99999999999</formula>
    </cfRule>
  </conditionalFormatting>
  <dataValidations count="1">
    <dataValidation type="decimal" allowBlank="1" showInputMessage="1" showErrorMessage="1" sqref="I32 I28" xr:uid="{579ED95C-9484-449E-AC1A-2EC38D8522EB}">
      <formula1>0</formula1>
      <formula2>20</formula2>
    </dataValidation>
  </dataValidations>
  <hyperlinks>
    <hyperlink ref="I1" location="Map!A1" display="Back to map" xr:uid="{5BE28CC6-83B0-469A-A00B-DEF05614C9AA}"/>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3ACA4638-7640-4B69-964E-890427A8ACA4}">
          <x14:formula1>
            <xm:f>Lookup!$A$4:$A$5</xm:f>
          </x14:formula1>
          <xm:sqref>I43:I46 I15 I36:I38</xm:sqref>
        </x14:dataValidation>
        <x14:dataValidation type="list" allowBlank="1" showInputMessage="1" showErrorMessage="1" xr:uid="{0C7C4CFA-2391-42A8-9FA3-E9FAF81F19C0}">
          <x14:formula1>
            <xm:f>Lookup!$D$8:$D$19</xm:f>
          </x14:formula1>
          <xm:sqref>I16</xm:sqref>
        </x14:dataValidation>
        <x14:dataValidation type="list" allowBlank="1" showInputMessage="1" showErrorMessage="1" xr:uid="{0B17E9D8-6A47-4990-B973-673A80F429F5}">
          <x14:formula1>
            <xm:f>Lookup!$G$8:$G$24</xm:f>
          </x14:formula1>
          <xm:sqref>I21:I23</xm:sqref>
        </x14:dataValidation>
        <x14:dataValidation type="list" allowBlank="1" showInputMessage="1" showErrorMessage="1" xr:uid="{2AEC4FC5-2C6F-43CF-BB2A-4A9A02D776D6}">
          <x14:formula1>
            <xm:f>Lookup!$A$8:$A$21</xm:f>
          </x14:formula1>
          <xm:sqref>I9</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5ADC2-630A-4838-A2B2-5C30EDA63A62}">
  <sheetPr>
    <tabColor theme="9"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66</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64</v>
      </c>
      <c r="I28" s="7"/>
      <c r="J28" t="s">
        <v>65</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IF(OR(AND(I43="no",I44="yes"),AND(I43="yes",I44="yes")),Lookup!B33,IF(AND(AgCrops5!I43="no",AgCrops5!I44="no"),Lookup!B32,IF(AND(AgCrops5!I43="yes",AgCrops5!I44="no"),"Complete","Please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IF(OR(AND(I43="no",I44="no",I45="yes"),AND(I43="no",I44="no",I45="no"),AND(I43="no",I44="yes",I45="no"),AND(I43="yes",I44="no"),AND(I43="yes",I44="yes",I45="no")),"Complete",IF(OR(AND(I43="no",I44="yes",AgCrops5!I45="yes"),AND(I43="yes",I44="yes",I45="yes")),Lookup!B34,"Please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50" priority="4" operator="between">
      <formula>0</formula>
      <formula>5.99999999999</formula>
    </cfRule>
  </conditionalFormatting>
  <conditionalFormatting sqref="C4:I4">
    <cfRule type="cellIs" dxfId="49" priority="1" operator="between">
      <formula>18</formula>
      <formula>20</formula>
    </cfRule>
    <cfRule type="cellIs" dxfId="48" priority="2" operator="between">
      <formula>12</formula>
      <formula>17.999999999</formula>
    </cfRule>
    <cfRule type="cellIs" dxfId="47" priority="3" operator="between">
      <formula>6</formula>
      <formula>11.999999999</formula>
    </cfRule>
  </conditionalFormatting>
  <conditionalFormatting sqref="D4:I4">
    <cfRule type="cellIs" dxfId="46" priority="8" operator="between">
      <formula>0.0000001</formula>
      <formula>5.99999999999</formula>
    </cfRule>
  </conditionalFormatting>
  <dataValidations count="1">
    <dataValidation type="decimal" allowBlank="1" showInputMessage="1" showErrorMessage="1" sqref="I32 I28" xr:uid="{80BBC684-A24F-4338-998A-E506DC652DBD}">
      <formula1>0</formula1>
      <formula2>20</formula2>
    </dataValidation>
  </dataValidations>
  <hyperlinks>
    <hyperlink ref="I1" location="Map!A1" display="Back to map" xr:uid="{C0E7F1D6-9D2E-4059-91DB-A1B36E2E5FE5}"/>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034F6FE8-EF53-495C-8510-62443996EB3C}">
          <x14:formula1>
            <xm:f>Lookup!$D$8:$D$19</xm:f>
          </x14:formula1>
          <xm:sqref>I16</xm:sqref>
        </x14:dataValidation>
        <x14:dataValidation type="list" allowBlank="1" showInputMessage="1" showErrorMessage="1" xr:uid="{415D5F92-1AC4-493B-BE33-1E7EF17C1BEA}">
          <x14:formula1>
            <xm:f>Lookup!$A$4:$A$5</xm:f>
          </x14:formula1>
          <xm:sqref>I43:I46 I15 I36:I38</xm:sqref>
        </x14:dataValidation>
        <x14:dataValidation type="list" allowBlank="1" showInputMessage="1" showErrorMessage="1" xr:uid="{D9EC495A-D85E-40D0-8A3A-229968375093}">
          <x14:formula1>
            <xm:f>Lookup!$G$8:$G$24</xm:f>
          </x14:formula1>
          <xm:sqref>I21:I23</xm:sqref>
        </x14:dataValidation>
        <x14:dataValidation type="list" allowBlank="1" showInputMessage="1" showErrorMessage="1" xr:uid="{9C774870-0487-4109-80BC-7A4261133C01}">
          <x14:formula1>
            <xm:f>Lookup!$A$8:$A$21</xm:f>
          </x14:formula1>
          <xm:sqref>I9</xm:sqref>
        </x14:dataValidation>
      </x14:dataValidation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B84A-AC03-4690-A2A6-51619E615F78}">
  <sheetPr>
    <tabColor theme="7" tint="-0.249977111117893"/>
  </sheetPr>
  <dimension ref="A1:J49"/>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72</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I30</f>
        <v>N/A</v>
      </c>
      <c r="G4" s="2">
        <f>I34</f>
        <v>0</v>
      </c>
      <c r="H4" s="2" t="str">
        <f>I41</f>
        <v>N/A</v>
      </c>
      <c r="I4" s="2" t="str">
        <f>I49</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74</v>
      </c>
      <c r="I28" s="7"/>
    </row>
    <row r="29" spans="1:10" ht="14.5" customHeight="1" x14ac:dyDescent="0.35">
      <c r="A29" t="s">
        <v>11</v>
      </c>
      <c r="B29" s="15" t="str">
        <f>IF(I28="no",Lookup!B35,(IF(Bracken1!I28="yes","Complete","Please answer previous question")))</f>
        <v>Please answer previous question</v>
      </c>
      <c r="C29" s="15"/>
      <c r="D29" s="15"/>
      <c r="E29" s="15"/>
      <c r="F29" s="15"/>
      <c r="G29" s="15"/>
      <c r="H29" s="16"/>
      <c r="I29" s="14"/>
    </row>
    <row r="30" spans="1:10" x14ac:dyDescent="0.35">
      <c r="H30" t="s">
        <v>2</v>
      </c>
      <c r="I30" s="2" t="str">
        <f>IF(I28="yes",20,IF(AND(I28="no",I29="yes"),15,IF(AND(I28="no",I29="no"),1,"N/A")))</f>
        <v>N/A</v>
      </c>
    </row>
    <row r="32" spans="1:10" ht="15" thickBot="1" x14ac:dyDescent="0.4">
      <c r="A32" s="5" t="s">
        <v>7</v>
      </c>
      <c r="B32" s="5"/>
    </row>
    <row r="34" spans="1:10" x14ac:dyDescent="0.35">
      <c r="A34" t="s">
        <v>10</v>
      </c>
      <c r="B34" t="s">
        <v>40</v>
      </c>
      <c r="I34" s="7"/>
      <c r="J34" t="s">
        <v>41</v>
      </c>
    </row>
    <row r="36" spans="1:10" ht="15" thickBot="1" x14ac:dyDescent="0.4">
      <c r="A36" s="5" t="s">
        <v>8</v>
      </c>
      <c r="B36" s="5"/>
    </row>
    <row r="38" spans="1:10" x14ac:dyDescent="0.35">
      <c r="A38" t="s">
        <v>10</v>
      </c>
      <c r="B38" t="s">
        <v>42</v>
      </c>
      <c r="I38" s="8"/>
    </row>
    <row r="39" spans="1:10" x14ac:dyDescent="0.35">
      <c r="A39" t="s">
        <v>11</v>
      </c>
      <c r="B39" t="str">
        <f>IF(I38="Yes",Lookup!B29,(IF(I38="no","Complete","Please answer previous question")))</f>
        <v>Please answer previous question</v>
      </c>
      <c r="I39" s="8"/>
    </row>
    <row r="40" spans="1:10" x14ac:dyDescent="0.35">
      <c r="A40" t="s">
        <v>36</v>
      </c>
      <c r="B40" t="str">
        <f>IF(AND(I38="yes",I39="yes"),Lookup!B30,IF(AND(I38="yes",I39="no"),"Complete","Please answer previous question"))</f>
        <v>Please answer previous question</v>
      </c>
      <c r="I40" s="8"/>
    </row>
    <row r="41" spans="1:10" x14ac:dyDescent="0.35">
      <c r="H41" t="s">
        <v>2</v>
      </c>
      <c r="I41" s="2" t="str">
        <f>IF(I38="no",1,IF(AND(I38="yes",I39="no"),15,IF(AND(I38="yes",I39="yes",I40="no"),17,IF(AND(I38="yes",I39="yes",I40="yes"),20,"N/A"))))</f>
        <v>N/A</v>
      </c>
    </row>
    <row r="43" spans="1:10" ht="15" thickBot="1" x14ac:dyDescent="0.4">
      <c r="A43" s="5" t="s">
        <v>9</v>
      </c>
      <c r="B43" s="5"/>
      <c r="C43" s="5"/>
    </row>
    <row r="45" spans="1:10" x14ac:dyDescent="0.35">
      <c r="A45" t="s">
        <v>10</v>
      </c>
      <c r="B45" t="s">
        <v>47</v>
      </c>
      <c r="I45" s="8"/>
    </row>
    <row r="46" spans="1:10" x14ac:dyDescent="0.35">
      <c r="A46" t="s">
        <v>11</v>
      </c>
      <c r="B46" t="str">
        <f>IF(OR(I45="yes",I45="no"),Lookup!B31,"Please answer previous question")</f>
        <v>Please answer previous question</v>
      </c>
      <c r="I46" s="8"/>
    </row>
    <row r="47" spans="1:10" x14ac:dyDescent="0.35">
      <c r="A47" t="s">
        <v>36</v>
      </c>
      <c r="B47" t="str">
        <f>IF(OR(AND(I45="no",I46="yes"),AND(I45="yes",I46="yes")),Lookup!B33,IF(AND(Bracken1!I45="no",Bracken1!I46="no"),Lookup!B32,IF(AND(Bracken1!I45="yes",Bracken1!I46="no"),"Complete","Please answer previous question")))</f>
        <v>Please answer previous question</v>
      </c>
      <c r="I47" s="8"/>
    </row>
    <row r="48" spans="1:10" x14ac:dyDescent="0.35">
      <c r="A48" t="s">
        <v>54</v>
      </c>
      <c r="B48" t="str">
        <f>IF(OR(AND(I45="no",I46="no",I47="yes"),AND(I45="no",I46="no",I47="no"),AND(I45="no",I46="yes",I47="no"),AND(I45="yes",I46="no"),AND(I45="yes",I46="yes",I47="no")),"Complete",IF(OR(AND(I45="no",I46="yes",Bracken1!I47="yes"),AND(I45="yes",I46="yes",I47="yes")),Lookup!B34,"Please answer previous question"))</f>
        <v>Please answer previous question</v>
      </c>
      <c r="I48" s="8"/>
    </row>
    <row r="49" spans="8:9" x14ac:dyDescent="0.35">
      <c r="H49" t="s">
        <v>2</v>
      </c>
      <c r="I49" s="2" t="str">
        <f>IF(AND(I45="yes",I46="no"),15,IF(AND(I45="yes",I46="yes",I47="no"),1,IF(AND(I45="yes",I46="yes",I47="yes",I48="no"),8,IF(AND(I45="yes",I46="yes",I47="yes",I48="yes"),12,IF(AND(I45="no",I46="no",I47="yes"),20,IF(AND(I45="no",I46="no",I47="no"),19,IF(AND(I45="no",I46="yes",I47="yes",I48="yes"),18,IF(AND(I45="no",I46="yes",I47="yes",I48="no"),17,IF(AND(I45="no",I46="yes",I47="no"),6,"N/A")))))))))</f>
        <v>N/A</v>
      </c>
    </row>
  </sheetData>
  <mergeCells count="3">
    <mergeCell ref="B21:G23"/>
    <mergeCell ref="I21:I23"/>
    <mergeCell ref="B9:H9"/>
  </mergeCells>
  <conditionalFormatting sqref="C4">
    <cfRule type="cellIs" dxfId="45" priority="4" operator="between">
      <formula>0</formula>
      <formula>5.99999999999</formula>
    </cfRule>
  </conditionalFormatting>
  <conditionalFormatting sqref="C4:I4">
    <cfRule type="cellIs" dxfId="44" priority="1" operator="between">
      <formula>18</formula>
      <formula>20</formula>
    </cfRule>
    <cfRule type="cellIs" dxfId="43" priority="2" operator="between">
      <formula>12</formula>
      <formula>17.999999999</formula>
    </cfRule>
    <cfRule type="cellIs" dxfId="42" priority="3" operator="between">
      <formula>6</formula>
      <formula>11.999999999</formula>
    </cfRule>
  </conditionalFormatting>
  <conditionalFormatting sqref="D4:I4">
    <cfRule type="cellIs" dxfId="41" priority="8" operator="between">
      <formula>0.0000001</formula>
      <formula>5.99999999999</formula>
    </cfRule>
  </conditionalFormatting>
  <dataValidations count="1">
    <dataValidation type="decimal" allowBlank="1" showInputMessage="1" showErrorMessage="1" sqref="I34" xr:uid="{814475D6-49A9-4544-A498-8E3E435B1B7D}">
      <formula1>0</formula1>
      <formula2>20</formula2>
    </dataValidation>
  </dataValidations>
  <hyperlinks>
    <hyperlink ref="I1" location="Map!A1" display="Back to map" xr:uid="{0199CD23-6E08-4589-B8EC-423F3494C0F2}"/>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5B31C8C5-2561-48D5-AB2F-35F9F5F59FF3}">
          <x14:formula1>
            <xm:f>Lookup!$D$8:$D$19</xm:f>
          </x14:formula1>
          <xm:sqref>I16</xm:sqref>
        </x14:dataValidation>
        <x14:dataValidation type="list" allowBlank="1" showInputMessage="1" showErrorMessage="1" xr:uid="{755A9FA5-0397-414B-8579-EAF0DC525892}">
          <x14:formula1>
            <xm:f>Lookup!$A$4:$A$5</xm:f>
          </x14:formula1>
          <xm:sqref>I45:I48 I15 I28:I29 I38:I40</xm:sqref>
        </x14:dataValidation>
        <x14:dataValidation type="list" allowBlank="1" showInputMessage="1" showErrorMessage="1" xr:uid="{590D248A-FC2E-4A4A-909F-60138853BFB3}">
          <x14:formula1>
            <xm:f>Lookup!$G$8:$G$24</xm:f>
          </x14:formula1>
          <xm:sqref>I21:I23</xm:sqref>
        </x14:dataValidation>
        <x14:dataValidation type="list" allowBlank="1" showInputMessage="1" showErrorMessage="1" xr:uid="{84787D54-EA78-48F3-A097-A7826DA47C7E}">
          <x14:formula1>
            <xm:f>Lookup!$A$8:$A$21</xm:f>
          </x14:formula1>
          <xm:sqref>I9</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08A15-B884-4989-AB77-E28702E47BD8}">
  <sheetPr>
    <tabColor theme="5" tint="-0.249977111117893"/>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77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20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78</v>
      </c>
      <c r="I28" s="7">
        <v>20</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IF(OR(AND(I43="no",I44="yes"),AND(I43="yes",I44="yes")),Lookup!B33,IF(AND(Cork1!I43="no",Cork1!I44="no"),Lookup!B32,IF(AND(Cork1!I43="yes",Cork1!I44="no"),"Complete","Please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IF(OR(AND(I43="no",I44="no",I45="yes"),AND(I43="no",I44="no",I45="no"),AND(I43="no",I44="yes",I45="no"),AND(I43="yes",I44="no"),AND(I43="yes",I44="yes",I45="no")),"Complete",IF(OR(AND(I43="no",I44="yes",Cork1!I45="yes"),AND(I43="yes",I44="yes",I45="yes")),Lookup!B34,"Please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40" priority="4" operator="between">
      <formula>0</formula>
      <formula>5.99999999999</formula>
    </cfRule>
  </conditionalFormatting>
  <conditionalFormatting sqref="C4:I4">
    <cfRule type="cellIs" dxfId="39" priority="1" operator="between">
      <formula>18</formula>
      <formula>20</formula>
    </cfRule>
    <cfRule type="cellIs" dxfId="38" priority="2" operator="between">
      <formula>12</formula>
      <formula>17.999999999</formula>
    </cfRule>
    <cfRule type="cellIs" dxfId="37" priority="3" operator="between">
      <formula>6</formula>
      <formula>11.999999999</formula>
    </cfRule>
  </conditionalFormatting>
  <conditionalFormatting sqref="D4:I4">
    <cfRule type="cellIs" dxfId="36" priority="8" operator="between">
      <formula>0.0000001</formula>
      <formula>5.99999999999</formula>
    </cfRule>
  </conditionalFormatting>
  <dataValidations count="1">
    <dataValidation type="decimal" allowBlank="1" showInputMessage="1" showErrorMessage="1" sqref="I32" xr:uid="{8F3BCB53-85E7-4DBA-84DE-D63D3305E652}">
      <formula1>0</formula1>
      <formula2>20</formula2>
    </dataValidation>
  </dataValidations>
  <hyperlinks>
    <hyperlink ref="I1" location="Map!A1" display="Back to map" xr:uid="{944D7413-21BA-4314-94FB-2FAA6A5FDC63}"/>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4F8132D5-8C73-470D-B674-77EDBC4DA4CB}">
          <x14:formula1>
            <xm:f>Lookup!$A$4:$A$5</xm:f>
          </x14:formula1>
          <xm:sqref>I43:I46 I15 I36:I38</xm:sqref>
        </x14:dataValidation>
        <x14:dataValidation type="list" allowBlank="1" showInputMessage="1" showErrorMessage="1" xr:uid="{D9C2DED8-4467-4D48-9FD5-A82BB255E58A}">
          <x14:formula1>
            <xm:f>Lookup!$D$8:$D$19</xm:f>
          </x14:formula1>
          <xm:sqref>I16</xm:sqref>
        </x14:dataValidation>
        <x14:dataValidation type="list" allowBlank="1" showInputMessage="1" showErrorMessage="1" xr:uid="{2EEC95C5-1249-4FAE-B711-9D50F9384BAE}">
          <x14:formula1>
            <xm:f>Lookup!$D$4</xm:f>
          </x14:formula1>
          <xm:sqref>I28</xm:sqref>
        </x14:dataValidation>
        <x14:dataValidation type="list" allowBlank="1" showInputMessage="1" showErrorMessage="1" xr:uid="{0AD6A423-4D4A-48D3-8337-D11589EF3553}">
          <x14:formula1>
            <xm:f>Lookup!$G$8:$G$24</xm:f>
          </x14:formula1>
          <xm:sqref>I21:I23</xm:sqref>
        </x14:dataValidation>
        <x14:dataValidation type="list" allowBlank="1" showInputMessage="1" showErrorMessage="1" xr:uid="{5EE92B68-CC77-45DE-8B24-92A8F3EFF40C}">
          <x14:formula1>
            <xm:f>Lookup!$A$8:$A$21</xm:f>
          </x14:formula1>
          <xm:sqref>I9</xm:sqref>
        </x14:dataValidation>
      </x14:dataValidation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12C4-483C-45D3-89FA-1D49F3EE98BA}">
  <sheetPr>
    <tabColor theme="8" tint="0.59999389629810485"/>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95</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64</v>
      </c>
      <c r="I28" s="7"/>
      <c r="J28" t="s">
        <v>65</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IF(OR(AND(I43="no",I44="yes"),AND(I43="yes",I44="yes")),Lookup!B33,IF(AND(Wool1!I43="no",Wool1!I44="no"),Lookup!B32,IF(AND(Wool1!I43="yes",Wool1!I44="no"),"Complete","Please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IF(OR(AND(I43="no",I44="no",I45="yes"),AND(I43="no",I44="no",I45="no"),AND(I43="no",I44="yes",I45="no"),AND(I43="yes",I44="no"),AND(I43="yes",I44="yes",I45="no")),"Complete",IF(OR(AND(I43="no",I44="yes",Wool1!I45="yes"),AND(I43="yes",I44="yes",I45="yes")),Lookup!B34,"Please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35" priority="4" operator="between">
      <formula>0</formula>
      <formula>5.99999999999</formula>
    </cfRule>
  </conditionalFormatting>
  <conditionalFormatting sqref="C4:I4">
    <cfRule type="cellIs" dxfId="34" priority="1" operator="between">
      <formula>18</formula>
      <formula>20</formula>
    </cfRule>
    <cfRule type="cellIs" dxfId="33" priority="2" operator="between">
      <formula>12</formula>
      <formula>17.999999999</formula>
    </cfRule>
    <cfRule type="cellIs" dxfId="32" priority="3" operator="between">
      <formula>6</formula>
      <formula>11.999999999</formula>
    </cfRule>
  </conditionalFormatting>
  <conditionalFormatting sqref="D4:I4">
    <cfRule type="cellIs" dxfId="31" priority="8" operator="between">
      <formula>0.0000001</formula>
      <formula>5.99999999999</formula>
    </cfRule>
  </conditionalFormatting>
  <dataValidations count="1">
    <dataValidation type="decimal" allowBlank="1" showInputMessage="1" showErrorMessage="1" sqref="I32 I28" xr:uid="{97AEFCD0-81B6-4E32-A5CF-2D6F1905D721}">
      <formula1>0</formula1>
      <formula2>20</formula2>
    </dataValidation>
  </dataValidations>
  <hyperlinks>
    <hyperlink ref="I1" location="Map!A1" display="Back to map" xr:uid="{F8172D4C-CA4F-4337-B507-B3B86032E677}"/>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A8AF5EB2-99A6-46D2-B528-5D1D5ED5E994}">
          <x14:formula1>
            <xm:f>Lookup!$A$4:$A$5</xm:f>
          </x14:formula1>
          <xm:sqref>I43:I46 I15 I36:I38</xm:sqref>
        </x14:dataValidation>
        <x14:dataValidation type="list" allowBlank="1" showInputMessage="1" showErrorMessage="1" xr:uid="{D4CE8498-A4C1-47FB-8773-7EC72D39905D}">
          <x14:formula1>
            <xm:f>Lookup!$D$8:$D$19</xm:f>
          </x14:formula1>
          <xm:sqref>I16</xm:sqref>
        </x14:dataValidation>
        <x14:dataValidation type="list" allowBlank="1" showInputMessage="1" showErrorMessage="1" xr:uid="{8A9BDFA4-463C-485E-B576-4EAE9B787787}">
          <x14:formula1>
            <xm:f>Lookup!$G$8:$G$24</xm:f>
          </x14:formula1>
          <xm:sqref>I21:I23</xm:sqref>
        </x14:dataValidation>
        <x14:dataValidation type="list" allowBlank="1" showInputMessage="1" showErrorMessage="1" xr:uid="{3ADCA53B-20A2-4E69-9A85-E2978E7A879C}">
          <x14:formula1>
            <xm:f>Lookup!$A$8:$A$21</xm:f>
          </x14:formula1>
          <xm:sqref>I9</xm:sqref>
        </x14:dataValidation>
      </x14:dataValidation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86E3-FA91-49BF-B82E-6AD96566D16B}">
  <sheetPr>
    <tabColor theme="5" tint="-0.499984740745262"/>
  </sheetPr>
  <dimension ref="A1:J49"/>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233</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I30</f>
        <v>N/A</v>
      </c>
      <c r="G4" s="2">
        <f>I34</f>
        <v>0</v>
      </c>
      <c r="H4" s="2" t="str">
        <f>I41</f>
        <v>N/A</v>
      </c>
      <c r="I4" s="2" t="str">
        <f>I49</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236</v>
      </c>
      <c r="I28" s="7"/>
    </row>
    <row r="29" spans="1:10" ht="30" customHeight="1" x14ac:dyDescent="0.35">
      <c r="A29" t="s">
        <v>11</v>
      </c>
      <c r="B29" s="28" t="str">
        <f>IF(I28="no",Lookup!B50,(IF(I28="yes",Lookup!B50,"Please answer previous question")))</f>
        <v>Please answer previous question</v>
      </c>
      <c r="C29" s="28"/>
      <c r="D29" s="28"/>
      <c r="E29" s="28"/>
      <c r="F29" s="28"/>
      <c r="G29" s="28"/>
      <c r="H29" s="32"/>
      <c r="I29" s="14"/>
    </row>
    <row r="30" spans="1:10" x14ac:dyDescent="0.35">
      <c r="H30" t="s">
        <v>2</v>
      </c>
      <c r="I30" s="2" t="str">
        <f>IF(AND(I28="no",I29="yes"),0,IF(AND(I28="no",I29="no"),6,IF(AND(I28="yes",I29="yes"),10,IF(AND(I28="yes",I29="no"),16,"N/A"))))</f>
        <v>N/A</v>
      </c>
    </row>
    <row r="32" spans="1:10" ht="15" thickBot="1" x14ac:dyDescent="0.4">
      <c r="A32" s="5" t="s">
        <v>7</v>
      </c>
      <c r="B32" s="5"/>
    </row>
    <row r="34" spans="1:10" x14ac:dyDescent="0.35">
      <c r="A34" t="s">
        <v>10</v>
      </c>
      <c r="B34" t="s">
        <v>40</v>
      </c>
      <c r="I34" s="7"/>
      <c r="J34" t="s">
        <v>41</v>
      </c>
    </row>
    <row r="36" spans="1:10" ht="15" thickBot="1" x14ac:dyDescent="0.4">
      <c r="A36" s="5" t="s">
        <v>8</v>
      </c>
      <c r="B36" s="5"/>
    </row>
    <row r="38" spans="1:10" x14ac:dyDescent="0.35">
      <c r="A38" t="s">
        <v>10</v>
      </c>
      <c r="B38" t="s">
        <v>42</v>
      </c>
      <c r="I38" s="8"/>
    </row>
    <row r="39" spans="1:10" x14ac:dyDescent="0.35">
      <c r="A39" t="s">
        <v>11</v>
      </c>
      <c r="B39" t="str">
        <f>IF(I38="Yes",Lookup!B29,(IF(I38="no","Complete","Please answer previous question")))</f>
        <v>Please answer previous question</v>
      </c>
      <c r="I39" s="8"/>
    </row>
    <row r="40" spans="1:10" x14ac:dyDescent="0.35">
      <c r="A40" t="s">
        <v>36</v>
      </c>
      <c r="B40" t="str">
        <f>IF(AND(I38="yes",I39="yes"),Lookup!B30,IF(AND(I38="yes",I39="no"),"Complete","Please answer previous question"))</f>
        <v>Please answer previous question</v>
      </c>
      <c r="I40" s="8"/>
    </row>
    <row r="41" spans="1:10" x14ac:dyDescent="0.35">
      <c r="H41" t="s">
        <v>2</v>
      </c>
      <c r="I41" s="2" t="str">
        <f>IF(I38="no",1,IF(AND(I38="yes",I39="no"),15,IF(AND(I38="yes",I39="yes",I40="no"),17,IF(AND(I38="yes",I39="yes",I40="yes"),20,"N/A"))))</f>
        <v>N/A</v>
      </c>
    </row>
    <row r="43" spans="1:10" ht="15" thickBot="1" x14ac:dyDescent="0.4">
      <c r="A43" s="5" t="s">
        <v>9</v>
      </c>
      <c r="B43" s="5"/>
      <c r="C43" s="5"/>
    </row>
    <row r="45" spans="1:10" x14ac:dyDescent="0.35">
      <c r="A45" t="s">
        <v>10</v>
      </c>
      <c r="B45" t="s">
        <v>47</v>
      </c>
      <c r="I45" s="8"/>
    </row>
    <row r="46" spans="1:10" x14ac:dyDescent="0.35">
      <c r="A46" t="s">
        <v>11</v>
      </c>
      <c r="B46" t="str">
        <f>IF(OR(I45="yes",I45="no"),Lookup!B31,"Please answer previous question")</f>
        <v>Please answer previous question</v>
      </c>
      <c r="I46" s="8"/>
    </row>
    <row r="47" spans="1:10" x14ac:dyDescent="0.35">
      <c r="A47" t="s">
        <v>36</v>
      </c>
      <c r="B47" t="str">
        <f>IF(OR(AND(I45="no",I46="yes"),AND(I45="yes",I46="yes")),Lookup!B33,IF(AND(Loam1!I45="no",Loam1!I46="no"),Lookup!B32,IF(AND(Loam1!I45="yes",Loam1!I46="no"),"Complete","Please answer previous question")))</f>
        <v>Please answer previous question</v>
      </c>
      <c r="I47" s="8"/>
    </row>
    <row r="48" spans="1:10" x14ac:dyDescent="0.35">
      <c r="A48" t="s">
        <v>54</v>
      </c>
      <c r="B48" t="str">
        <f>IF(OR(AND(I45="no",I46="no",I47="yes"),AND(I45="no",I46="no",I47="no"),AND(I45="no",I46="yes",I47="no"),AND(I45="yes",I46="no"),AND(I45="yes",I46="yes",I47="no")),"Complete",IF(OR(AND(I45="no",I46="yes",Loam1!I47="yes"),AND(I45="yes",I46="yes",I47="yes")),Lookup!B34,"Please answer previous question"))</f>
        <v>Please answer previous question</v>
      </c>
      <c r="I48" s="8"/>
    </row>
    <row r="49" spans="8:9" x14ac:dyDescent="0.35">
      <c r="H49" t="s">
        <v>2</v>
      </c>
      <c r="I49" s="2" t="str">
        <f>IF(AND(I45="yes",I46="no"),15,IF(AND(I45="yes",I46="yes",I47="no"),1,IF(AND(I45="yes",I46="yes",I47="yes",I48="no"),8,IF(AND(I45="yes",I46="yes",I47="yes",I48="yes"),12,IF(AND(I45="no",I46="no",I47="yes"),20,IF(AND(I45="no",I46="no",I47="no"),19,IF(AND(I45="no",I46="yes",I47="yes",I48="yes"),18,IF(AND(I45="no",I46="yes",I47="yes",I48="no"),17,IF(AND(I45="no",I46="yes",I47="no"),6,"N/A")))))))))</f>
        <v>N/A</v>
      </c>
    </row>
  </sheetData>
  <mergeCells count="4">
    <mergeCell ref="B21:G23"/>
    <mergeCell ref="I21:I23"/>
    <mergeCell ref="B29:H29"/>
    <mergeCell ref="B9:H9"/>
  </mergeCells>
  <conditionalFormatting sqref="C4">
    <cfRule type="cellIs" dxfId="30" priority="4" operator="between">
      <formula>0</formula>
      <formula>5.99999999999</formula>
    </cfRule>
  </conditionalFormatting>
  <conditionalFormatting sqref="C4:I4">
    <cfRule type="cellIs" dxfId="29" priority="1" operator="between">
      <formula>18</formula>
      <formula>20</formula>
    </cfRule>
    <cfRule type="cellIs" dxfId="28" priority="2" operator="between">
      <formula>12</formula>
      <formula>17.999999999</formula>
    </cfRule>
    <cfRule type="cellIs" dxfId="27" priority="3" operator="between">
      <formula>6</formula>
      <formula>11.999999999</formula>
    </cfRule>
  </conditionalFormatting>
  <conditionalFormatting sqref="D4:I4">
    <cfRule type="cellIs" dxfId="26" priority="9" operator="between">
      <formula>0.0000001</formula>
      <formula>5.99999999999</formula>
    </cfRule>
  </conditionalFormatting>
  <conditionalFormatting sqref="F4">
    <cfRule type="cellIs" dxfId="25" priority="5" operator="equal">
      <formula>0</formula>
    </cfRule>
  </conditionalFormatting>
  <dataValidations count="1">
    <dataValidation type="decimal" allowBlank="1" showInputMessage="1" showErrorMessage="1" sqref="I34" xr:uid="{0C0077F2-C4AB-476A-B603-A5F18A1F72C4}">
      <formula1>0</formula1>
      <formula2>20</formula2>
    </dataValidation>
  </dataValidations>
  <hyperlinks>
    <hyperlink ref="I1" location="Map!A1" display="Back to map" xr:uid="{B8C11BDA-CC08-40EC-8DE7-A8A455989F97}"/>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5AD8EBA5-9EFB-4823-911E-190E76908907}">
          <x14:formula1>
            <xm:f>Lookup!$G$8:$G$24</xm:f>
          </x14:formula1>
          <xm:sqref>I21:I23</xm:sqref>
        </x14:dataValidation>
        <x14:dataValidation type="list" allowBlank="1" showInputMessage="1" showErrorMessage="1" xr:uid="{2C30BF4B-DD9C-4157-B71D-FB41F8631B02}">
          <x14:formula1>
            <xm:f>Lookup!$D$8:$D$19</xm:f>
          </x14:formula1>
          <xm:sqref>I16</xm:sqref>
        </x14:dataValidation>
        <x14:dataValidation type="list" allowBlank="1" showInputMessage="1" showErrorMessage="1" xr:uid="{0246D6FD-5AFE-42E4-98C3-B6B3236EB152}">
          <x14:formula1>
            <xm:f>Lookup!$A$4:$A$5</xm:f>
          </x14:formula1>
          <xm:sqref>I28:I29 I15 I38:I40 I45:I48</xm:sqref>
        </x14:dataValidation>
        <x14:dataValidation type="list" allowBlank="1" showInputMessage="1" showErrorMessage="1" xr:uid="{F866C4B5-C6A7-41C9-A48D-34BDC34EE05C}">
          <x14:formula1>
            <xm:f>Lookup!$A$8:$A$21</xm:f>
          </x14:formula1>
          <xm:sqref>I9</xm:sqref>
        </x14:dataValidation>
      </x14:dataValidation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6F9D3-F8F0-4A15-BFD8-DC61ED51528C}">
  <sheetPr>
    <tabColor rgb="FF7030A0"/>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79</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80</v>
      </c>
      <c r="I28" s="7"/>
      <c r="J28" t="s">
        <v>81</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IF(OR(AND(I43="no",I44="yes"),AND(I43="yes",I44="yes")),Lookup!B33,IF(AND('Any1'!I43="no",'Any1'!I44="no"),Lookup!B32,IF(AND('Any1'!I43="yes",'Any1'!I44="no"),"Complete","Please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IF(OR(AND(I43="no",I44="no",I45="yes"),AND(I43="no",I44="no",I45="no"),AND(I43="no",I44="yes",I45="no"),AND(I43="yes",I44="no"),AND(I43="yes",I44="yes",I45="no")),"Complete",IF(OR(AND(I43="no",I44="yes",'Any1'!I45="yes"),AND(I43="yes",I44="yes",I45="yes")),Lookup!B34,"Please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24" priority="4" operator="between">
      <formula>0</formula>
      <formula>5.99999999999</formula>
    </cfRule>
  </conditionalFormatting>
  <conditionalFormatting sqref="C4:I4">
    <cfRule type="cellIs" dxfId="23" priority="1" operator="between">
      <formula>18</formula>
      <formula>20</formula>
    </cfRule>
    <cfRule type="cellIs" dxfId="22" priority="2" operator="between">
      <formula>12</formula>
      <formula>17.999999999</formula>
    </cfRule>
    <cfRule type="cellIs" dxfId="21" priority="3" operator="between">
      <formula>6</formula>
      <formula>11.999999999</formula>
    </cfRule>
  </conditionalFormatting>
  <conditionalFormatting sqref="D4:I4">
    <cfRule type="cellIs" dxfId="20" priority="8" operator="between">
      <formula>0.0000001</formula>
      <formula>5.99999999999</formula>
    </cfRule>
  </conditionalFormatting>
  <dataValidations count="1">
    <dataValidation type="decimal" allowBlank="1" showInputMessage="1" showErrorMessage="1" sqref="I32 I28" xr:uid="{41494311-DEA9-4403-96CC-FDBAC5F758AA}">
      <formula1>0</formula1>
      <formula2>20</formula2>
    </dataValidation>
  </dataValidations>
  <hyperlinks>
    <hyperlink ref="I1" location="Map!A1" display="Back to map" xr:uid="{70C23A72-C2AA-4E78-A489-91437A26678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80673F3A-61B0-4234-A143-EDEAA97C5242}">
          <x14:formula1>
            <xm:f>Lookup!$A$4:$A$5</xm:f>
          </x14:formula1>
          <xm:sqref>I43:I46 I15 I36:I38</xm:sqref>
        </x14:dataValidation>
        <x14:dataValidation type="list" allowBlank="1" showInputMessage="1" showErrorMessage="1" xr:uid="{273A48F7-703B-4884-A737-4F1E3E1287FB}">
          <x14:formula1>
            <xm:f>Lookup!$D$8:$D$19</xm:f>
          </x14:formula1>
          <xm:sqref>I16</xm:sqref>
        </x14:dataValidation>
        <x14:dataValidation type="list" allowBlank="1" showInputMessage="1" showErrorMessage="1" xr:uid="{1251F0BD-23EE-4919-957D-BA41DDC3CC14}">
          <x14:formula1>
            <xm:f>Lookup!$G$8:$G$24</xm:f>
          </x14:formula1>
          <xm:sqref>I21:I23</xm:sqref>
        </x14:dataValidation>
        <x14:dataValidation type="list" allowBlank="1" showInputMessage="1" showErrorMessage="1" xr:uid="{9603E3C7-C11D-4EF3-A13F-D0910DC1E1B1}">
          <x14:formula1>
            <xm:f>Lookup!$A$8:$A$21</xm:f>
          </x14:formula1>
          <xm:sqref>I9</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4C70-1D1C-4FFD-961E-8C32EA9A6C66}">
  <sheetPr>
    <tabColor rgb="FF7030A0"/>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82</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80</v>
      </c>
      <c r="I28" s="7"/>
      <c r="J28" t="s">
        <v>81</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IF(OR(AND(I43="no",I44="yes"),AND(I43="yes",I44="yes")),Lookup!B33,IF(AND('Any2'!I43="no",'Any2'!I44="no"),Lookup!B32,IF(AND('Any2'!I43="yes",'Any2'!I44="no"),"Complete","Please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IF(OR(AND(I43="no",I44="no",I45="yes"),AND(I43="no",I44="no",I45="no"),AND(I43="no",I44="yes",I45="no"),AND(I43="yes",I44="no"),AND(I43="yes",I44="yes",I45="no")),"Complete",IF(OR(AND(I43="no",I44="yes",'Any2'!I45="yes"),AND(I43="yes",I44="yes",I45="yes")),Lookup!B34,"Please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19" priority="4" operator="between">
      <formula>0</formula>
      <formula>5.99999999999</formula>
    </cfRule>
  </conditionalFormatting>
  <conditionalFormatting sqref="C4:I4">
    <cfRule type="cellIs" dxfId="18" priority="1" operator="between">
      <formula>18</formula>
      <formula>20</formula>
    </cfRule>
    <cfRule type="cellIs" dxfId="17" priority="2" operator="between">
      <formula>12</formula>
      <formula>17.999999999</formula>
    </cfRule>
    <cfRule type="cellIs" dxfId="16" priority="3" operator="between">
      <formula>6</formula>
      <formula>11.999999999</formula>
    </cfRule>
  </conditionalFormatting>
  <conditionalFormatting sqref="D4:I4">
    <cfRule type="cellIs" dxfId="15" priority="8" operator="between">
      <formula>0.0000001</formula>
      <formula>5.99999999999</formula>
    </cfRule>
  </conditionalFormatting>
  <dataValidations count="1">
    <dataValidation type="decimal" allowBlank="1" showInputMessage="1" showErrorMessage="1" sqref="I32 I28" xr:uid="{539FD2FE-5E02-4CE4-8DF7-9C4283347CE3}">
      <formula1>0</formula1>
      <formula2>20</formula2>
    </dataValidation>
  </dataValidations>
  <hyperlinks>
    <hyperlink ref="I1" location="Map!A1" display="Back to map" xr:uid="{80AEA820-17CC-4C0D-BF2C-3494686AECA1}"/>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BF50E7FA-48F2-4CFB-9DF9-4B769FD73808}">
          <x14:formula1>
            <xm:f>Lookup!$D$8:$D$19</xm:f>
          </x14:formula1>
          <xm:sqref>I16</xm:sqref>
        </x14:dataValidation>
        <x14:dataValidation type="list" allowBlank="1" showInputMessage="1" showErrorMessage="1" xr:uid="{9DFF4A3E-06CB-4047-8698-2568A3CBC81E}">
          <x14:formula1>
            <xm:f>Lookup!$A$4:$A$5</xm:f>
          </x14:formula1>
          <xm:sqref>I43:I46 I15 I36:I38</xm:sqref>
        </x14:dataValidation>
        <x14:dataValidation type="list" allowBlank="1" showInputMessage="1" showErrorMessage="1" xr:uid="{8E3144C1-C4F3-479A-9B93-C1C9D62CBB1E}">
          <x14:formula1>
            <xm:f>Lookup!$G$8:$G$24</xm:f>
          </x14:formula1>
          <xm:sqref>I21:I23</xm:sqref>
        </x14:dataValidation>
        <x14:dataValidation type="list" allowBlank="1" showInputMessage="1" showErrorMessage="1" xr:uid="{90CF97AA-4228-4771-BF7F-FEB9F41ECAFE}">
          <x14:formula1>
            <xm:f>Lookup!$A$8:$A$21</xm:f>
          </x14:formula1>
          <xm:sqref>I9</xm:sqref>
        </x14:dataValidation>
      </x14:dataValidation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1E072-3CD9-4AD7-8EB1-514BAE706462}">
  <sheetPr>
    <tabColor rgb="FF7030A0"/>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83</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80</v>
      </c>
      <c r="I28" s="7"/>
      <c r="J28" t="s">
        <v>81</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IF(OR(AND(I43="no",I44="yes"),AND(I43="yes",I44="yes")),Lookup!B33,IF(AND('Any3'!I43="no",'Any3'!I44="no"),Lookup!B32,IF(AND('Any3'!I43="yes",'Any3'!I44="no"),"Complete","Please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IF(OR(AND(I43="no",I44="no",I45="yes"),AND(I43="no",I44="no",I45="no"),AND(I43="no",I44="yes",I45="no"),AND(I43="yes",I44="no"),AND(I43="yes",I44="yes",I45="no")),"Complete",IF(OR(AND(I43="no",I44="yes",'Any3'!I45="yes"),AND(I43="yes",I44="yes",I45="yes")),Lookup!B34,"Please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14" priority="4" operator="between">
      <formula>0</formula>
      <formula>5.99999999999</formula>
    </cfRule>
  </conditionalFormatting>
  <conditionalFormatting sqref="C4:I4">
    <cfRule type="cellIs" dxfId="13" priority="1" operator="between">
      <formula>18</formula>
      <formula>20</formula>
    </cfRule>
    <cfRule type="cellIs" dxfId="12" priority="2" operator="between">
      <formula>12</formula>
      <formula>17.999999999</formula>
    </cfRule>
    <cfRule type="cellIs" dxfId="11" priority="3" operator="between">
      <formula>6</formula>
      <formula>11.999999999</formula>
    </cfRule>
  </conditionalFormatting>
  <conditionalFormatting sqref="D4:I4">
    <cfRule type="cellIs" dxfId="10" priority="8" operator="between">
      <formula>0.0000001</formula>
      <formula>5.99999999999</formula>
    </cfRule>
  </conditionalFormatting>
  <dataValidations count="1">
    <dataValidation type="decimal" allowBlank="1" showInputMessage="1" showErrorMessage="1" sqref="I32 I28" xr:uid="{12BEA6DA-2EDC-4A5E-937A-3B66C0424AA2}">
      <formula1>0</formula1>
      <formula2>20</formula2>
    </dataValidation>
  </dataValidations>
  <hyperlinks>
    <hyperlink ref="I1" location="Map!A1" display="Back to map" xr:uid="{9FB8C437-2C24-4992-ABA1-2CAABE50A36A}"/>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930C7C96-C954-4C0D-A04D-34ABD592FB1C}">
          <x14:formula1>
            <xm:f>Lookup!$A$4:$A$5</xm:f>
          </x14:formula1>
          <xm:sqref>I43:I46 I15 I36:I38</xm:sqref>
        </x14:dataValidation>
        <x14:dataValidation type="list" allowBlank="1" showInputMessage="1" showErrorMessage="1" xr:uid="{E3A8BC32-42D6-43BD-86E8-137D3DCC3D65}">
          <x14:formula1>
            <xm:f>Lookup!$D$8:$D$19</xm:f>
          </x14:formula1>
          <xm:sqref>I16</xm:sqref>
        </x14:dataValidation>
        <x14:dataValidation type="list" allowBlank="1" showInputMessage="1" showErrorMessage="1" xr:uid="{CED6B19B-1138-4F1C-8D6A-2FA720AB68F9}">
          <x14:formula1>
            <xm:f>Lookup!$G$8:$G$24</xm:f>
          </x14:formula1>
          <xm:sqref>I21:I23</xm:sqref>
        </x14:dataValidation>
        <x14:dataValidation type="list" allowBlank="1" showInputMessage="1" showErrorMessage="1" xr:uid="{9454BE6D-70F5-466A-8A99-654074B87413}">
          <x14:formula1>
            <xm:f>Lookup!$A$8:$A$21</xm:f>
          </x14:formula1>
          <xm:sqref>I9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06099-27A0-41C5-9EC1-11829C9C671A}">
  <sheetPr>
    <tabColor theme="4" tint="0.39997558519241921"/>
  </sheetPr>
  <dimension ref="A1:J51"/>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107</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I16</f>
        <v>#N/A</v>
      </c>
      <c r="E4" s="2" t="e">
        <f>I23</f>
        <v>#N/A</v>
      </c>
      <c r="F4" s="2" t="str">
        <f>I32</f>
        <v>N/A</v>
      </c>
      <c r="G4" s="2">
        <f>I36</f>
        <v>0</v>
      </c>
      <c r="H4" s="2" t="str">
        <f>I43</f>
        <v>N/A</v>
      </c>
      <c r="I4" s="2" t="str">
        <f>I51</f>
        <v>N/A</v>
      </c>
    </row>
    <row r="7" spans="1:9" ht="15" thickBot="1" x14ac:dyDescent="0.4">
      <c r="A7" s="5" t="s">
        <v>3</v>
      </c>
      <c r="B7" s="5"/>
    </row>
    <row r="9" spans="1:9" ht="34.5" customHeight="1" x14ac:dyDescent="0.35">
      <c r="A9" s="15" t="s">
        <v>10</v>
      </c>
      <c r="B9" s="28" t="s">
        <v>255</v>
      </c>
      <c r="C9" s="28"/>
      <c r="D9" s="28"/>
      <c r="E9" s="28"/>
      <c r="F9" s="28"/>
      <c r="G9" s="28"/>
      <c r="H9" s="32"/>
      <c r="I9" s="8"/>
    </row>
    <row r="10" spans="1:9" x14ac:dyDescent="0.35">
      <c r="H10" t="s">
        <v>2</v>
      </c>
      <c r="I10" s="2" t="e">
        <f>VLOOKUP(I9,Lookup!A8:B21,2,FALSE)</f>
        <v>#N/A</v>
      </c>
    </row>
    <row r="12" spans="1:9" ht="15" thickBot="1" x14ac:dyDescent="0.4">
      <c r="A12" s="5" t="s">
        <v>4</v>
      </c>
      <c r="B12" s="5"/>
    </row>
    <row r="14" spans="1:9" ht="16.5" x14ac:dyDescent="0.35">
      <c r="A14" t="s">
        <v>10</v>
      </c>
      <c r="B14" t="s">
        <v>232</v>
      </c>
      <c r="I14" s="7"/>
    </row>
    <row r="15" spans="1:9" x14ac:dyDescent="0.35">
      <c r="A15" t="s">
        <v>11</v>
      </c>
      <c r="B15" t="str">
        <f>IF(I14="yes",Lookup!B25,(IF(I14="no","Complete","Please answer previous question")))</f>
        <v>Please answer previous question</v>
      </c>
      <c r="I15" s="8"/>
    </row>
    <row r="16" spans="1:9" x14ac:dyDescent="0.35">
      <c r="H16" t="s">
        <v>2</v>
      </c>
      <c r="I16" s="2" t="e">
        <f>IF(B15="Complete",20,VLOOKUP(I15,Lookup!D8:E19,2,FALSE))</f>
        <v>#N/A</v>
      </c>
    </row>
    <row r="18" spans="1:10" ht="15" thickBot="1" x14ac:dyDescent="0.4">
      <c r="A18" s="5" t="s">
        <v>5</v>
      </c>
      <c r="B18" s="5"/>
    </row>
    <row r="20" spans="1:10" ht="14.5" customHeight="1" x14ac:dyDescent="0.35">
      <c r="A20" t="s">
        <v>10</v>
      </c>
      <c r="B20" s="28" t="s">
        <v>32</v>
      </c>
      <c r="C20" s="28"/>
      <c r="D20" s="28"/>
      <c r="E20" s="28"/>
      <c r="F20" s="28"/>
      <c r="G20" s="28"/>
      <c r="H20" s="10"/>
      <c r="I20" s="29"/>
    </row>
    <row r="21" spans="1:10" x14ac:dyDescent="0.35">
      <c r="B21" s="28"/>
      <c r="C21" s="28"/>
      <c r="D21" s="28"/>
      <c r="E21" s="28"/>
      <c r="F21" s="28"/>
      <c r="G21" s="28"/>
      <c r="H21" s="10"/>
      <c r="I21" s="29"/>
      <c r="J21" t="s">
        <v>39</v>
      </c>
    </row>
    <row r="22" spans="1:10" x14ac:dyDescent="0.35">
      <c r="B22" s="28"/>
      <c r="C22" s="28"/>
      <c r="D22" s="28"/>
      <c r="E22" s="28"/>
      <c r="F22" s="28"/>
      <c r="G22" s="28"/>
      <c r="I22" s="29"/>
    </row>
    <row r="23" spans="1:10" x14ac:dyDescent="0.35">
      <c r="H23" t="s">
        <v>2</v>
      </c>
      <c r="I23" s="2" t="e">
        <f>VLOOKUP(I20,Lookup!G8:H24,2,FALSE)</f>
        <v>#N/A</v>
      </c>
    </row>
    <row r="25" spans="1:10" ht="15" thickBot="1" x14ac:dyDescent="0.4">
      <c r="A25" s="5" t="s">
        <v>6</v>
      </c>
      <c r="B25" s="5"/>
      <c r="C25" s="5"/>
    </row>
    <row r="27" spans="1:10" x14ac:dyDescent="0.35">
      <c r="A27" t="s">
        <v>10</v>
      </c>
      <c r="B27" t="s">
        <v>114</v>
      </c>
      <c r="I27" s="19"/>
    </row>
    <row r="28" spans="1:10" x14ac:dyDescent="0.35">
      <c r="A28" t="s">
        <v>11</v>
      </c>
      <c r="B28" t="str">
        <f>IF(OR(I27=Lookup!J15,Wood1!I27=Lookup!J16,Wood1!I27=Lookup!J17),Lookup!B37,"Please answer previous question")</f>
        <v>Please answer previous question</v>
      </c>
      <c r="I28" s="7"/>
    </row>
    <row r="29" spans="1:10" ht="14.5" customHeight="1" x14ac:dyDescent="0.35">
      <c r="A29" t="s">
        <v>36</v>
      </c>
      <c r="B29" s="15" t="str">
        <f>IF(AND(OR(I27=Lookup!J15,Wood1!I27=Lookup!J16,Wood1!I27=Lookup!J17),I28="yes"),"Complete",IF(AND(OR(I27=Lookup!J15,Wood1!I27=Lookup!J16,Wood1!I27=Lookup!J17),Wood1!I28="no"),Lookup!B38,"Please answer previous question"))</f>
        <v>Please answer previous question</v>
      </c>
      <c r="C29" s="15"/>
      <c r="D29" s="15"/>
      <c r="E29" s="15"/>
      <c r="F29" s="15"/>
      <c r="G29" s="15"/>
      <c r="H29" s="16"/>
      <c r="I29" s="13"/>
    </row>
    <row r="30" spans="1:10" x14ac:dyDescent="0.35">
      <c r="A30" t="s">
        <v>54</v>
      </c>
      <c r="B30" s="28" t="str">
        <f>IF(AND(OR(I27=Lookup!J15,Wood1!I27=Lookup!J16,Wood1!I27=Lookup!J17),OR(AND(I28="no",I29="no"),I28="yes")),"Complete",IF(AND(OR(I27=Lookup!J15,Wood1!I27=Lookup!J16,Wood1!I27=Lookup!J17),I28="no",I29="yes"),Lookup!B39,"Please answer previous question"))</f>
        <v>Please answer previous question</v>
      </c>
      <c r="C30" s="28"/>
      <c r="D30" s="28"/>
      <c r="E30" s="28"/>
      <c r="F30" s="28"/>
      <c r="G30" s="28"/>
      <c r="H30" s="28"/>
      <c r="I30" s="30"/>
    </row>
    <row r="31" spans="1:10" x14ac:dyDescent="0.35">
      <c r="B31" s="28"/>
      <c r="C31" s="28"/>
      <c r="D31" s="28"/>
      <c r="E31" s="28"/>
      <c r="F31" s="28"/>
      <c r="G31" s="28"/>
      <c r="H31" s="28"/>
      <c r="I31" s="31"/>
    </row>
    <row r="32" spans="1:10" x14ac:dyDescent="0.35">
      <c r="B32" s="15"/>
      <c r="C32" s="15"/>
      <c r="D32" s="15"/>
      <c r="E32" s="15"/>
      <c r="F32" s="15"/>
      <c r="G32" s="15"/>
      <c r="H32" s="15"/>
      <c r="I32" s="2" t="str">
        <f>IF(AND(OR(I27=Lookup!J15,Wood1!I27=Lookup!J16,Wood1!I27=Lookup!J17),I28="yes"),20,IF(AND(OR(I27=Lookup!J15,Wood1!I27=Lookup!J16),I28="no",I29="no"),0,IF(AND(Wood1!I27=Lookup!J17,I28="no",I29="no"),0,IF(AND(Wood1!I27=Lookup!J15,I28="no",I29="yes"),VLOOKUP(I30,Lookup!J8:M11,2,FALSE), IF(AND(Wood1!I27=Lookup!J16,I28="no",I29="yes"),VLOOKUP(I30,Lookup!J8:M11,3,FALSE), IF(AND(Wood1!I27=Lookup!J17,I28="no",I29="yes"),VLOOKUP(I30,Lookup!J8:M11,4,FALSE),"N/A"))))))</f>
        <v>N/A</v>
      </c>
    </row>
    <row r="34" spans="1:10" ht="15" thickBot="1" x14ac:dyDescent="0.4">
      <c r="A34" s="5" t="s">
        <v>7</v>
      </c>
      <c r="B34" s="5"/>
    </row>
    <row r="36" spans="1:10" x14ac:dyDescent="0.35">
      <c r="A36" t="s">
        <v>10</v>
      </c>
      <c r="B36" t="s">
        <v>40</v>
      </c>
      <c r="I36" s="7"/>
      <c r="J36" t="s">
        <v>41</v>
      </c>
    </row>
    <row r="38" spans="1:10" ht="15" thickBot="1" x14ac:dyDescent="0.4">
      <c r="A38" s="5" t="s">
        <v>8</v>
      </c>
      <c r="B38" s="5"/>
    </row>
    <row r="40" spans="1:10" x14ac:dyDescent="0.35">
      <c r="A40" t="s">
        <v>10</v>
      </c>
      <c r="B40" t="s">
        <v>42</v>
      </c>
      <c r="I40" s="8"/>
    </row>
    <row r="41" spans="1:10" x14ac:dyDescent="0.35">
      <c r="A41" t="s">
        <v>11</v>
      </c>
      <c r="B41" t="str">
        <f>IF(I40="Yes",Lookup!B29,(IF(I40="no","Complete","Please answer previous question")))</f>
        <v>Please answer previous question</v>
      </c>
      <c r="I41" s="8"/>
    </row>
    <row r="42" spans="1:10" x14ac:dyDescent="0.35">
      <c r="A42" t="s">
        <v>36</v>
      </c>
      <c r="B42" t="str">
        <f>IF(AND(I40="yes",I41="yes"),Lookup!B30,IF(AND(I40="yes",I41="no"),"Complete","Please answer previous question"))</f>
        <v>Please answer previous question</v>
      </c>
      <c r="I42" s="8"/>
    </row>
    <row r="43" spans="1:10" x14ac:dyDescent="0.35">
      <c r="H43" t="s">
        <v>2</v>
      </c>
      <c r="I43" s="2" t="str">
        <f>IF(I40="no",1,IF(AND(I40="yes",I41="no"),15,IF(AND(I40="yes",I41="yes",I42="no"),17,IF(AND(I40="yes",I41="yes",I42="yes"),20,"N/A"))))</f>
        <v>N/A</v>
      </c>
    </row>
    <row r="45" spans="1:10" ht="15" thickBot="1" x14ac:dyDescent="0.4">
      <c r="A45" s="5" t="s">
        <v>9</v>
      </c>
      <c r="B45" s="5"/>
      <c r="C45" s="5"/>
    </row>
    <row r="47" spans="1:10" x14ac:dyDescent="0.35">
      <c r="A47" t="s">
        <v>10</v>
      </c>
      <c r="B47" t="s">
        <v>47</v>
      </c>
      <c r="I47" s="8"/>
    </row>
    <row r="48" spans="1:10" x14ac:dyDescent="0.35">
      <c r="A48" t="s">
        <v>11</v>
      </c>
      <c r="B48" t="str">
        <f>IF(OR(I47="yes",I47="no"),Lookup!B31,"Please answer previous question")</f>
        <v>Please answer previous question</v>
      </c>
      <c r="I48" s="8"/>
    </row>
    <row r="49" spans="1:9" x14ac:dyDescent="0.35">
      <c r="A49" t="s">
        <v>36</v>
      </c>
      <c r="B49" t="str">
        <f>IF(OR(AND(I47="no",I48="yes"),AND(I47="yes",I48="yes")),Lookup!B33,IF(AND(Wood1!I47="no",Wood1!I48="no"),Lookup!B32,IF(AND(Wood1!I47="yes",Wood1!I48="no"),"Complete","Please answer previous question")))</f>
        <v>Please answer previous question</v>
      </c>
      <c r="I49" s="8"/>
    </row>
    <row r="50" spans="1:9" x14ac:dyDescent="0.35">
      <c r="A50" t="s">
        <v>54</v>
      </c>
      <c r="B50" t="str">
        <f>IF(OR(AND(I47="no",I48="no",I49="yes"),AND(I47="no",I48="no",I49="no"),AND(I47="no",I48="yes",I49="no"),AND(I47="yes",I48="no"),AND(I47="yes",I48="yes",I49="no")),"Complete",IF(OR(AND(I47="no",I48="yes",Wood1!I49="yes"),AND(I47="yes",I48="yes",I49="yes")),Lookup!B34,"Please answer previous question"))</f>
        <v>Please answer previous question</v>
      </c>
      <c r="I50" s="8"/>
    </row>
    <row r="51" spans="1:9" x14ac:dyDescent="0.35">
      <c r="H51" t="s">
        <v>2</v>
      </c>
      <c r="I51" s="2" t="str">
        <f>IF(AND(I47="yes",I48="no"),15,IF(AND(I47="yes",I48="yes",I49="no"),1,IF(AND(I47="yes",I48="yes",I49="yes",I50="no"),8,IF(AND(I47="yes",I48="yes",I49="yes",I50="yes"),12,IF(AND(I47="no",I48="no",I49="yes"),20,IF(AND(I47="no",I48="no",I49="no"),19,IF(AND(I47="no",I48="yes",I49="yes",I50="yes"),18,IF(AND(I47="no",I48="yes",I49="yes",I50="no"),17,IF(AND(I47="no",I48="yes",I49="no"),6,"N/A")))))))))</f>
        <v>N/A</v>
      </c>
    </row>
  </sheetData>
  <mergeCells count="5">
    <mergeCell ref="B20:G22"/>
    <mergeCell ref="I20:I22"/>
    <mergeCell ref="B30:H31"/>
    <mergeCell ref="I30:I31"/>
    <mergeCell ref="B9:H9"/>
  </mergeCells>
  <conditionalFormatting sqref="C4:I4">
    <cfRule type="cellIs" dxfId="304" priority="1" operator="between">
      <formula>18</formula>
      <formula>20</formula>
    </cfRule>
    <cfRule type="cellIs" dxfId="303" priority="2" operator="between">
      <formula>12</formula>
      <formula>17.999999999</formula>
    </cfRule>
    <cfRule type="cellIs" dxfId="302" priority="3" operator="between">
      <formula>6</formula>
      <formula>11.999999999</formula>
    </cfRule>
    <cfRule type="cellIs" dxfId="301" priority="4" operator="between">
      <formula>0.000001</formula>
      <formula>5.99999999999</formula>
    </cfRule>
  </conditionalFormatting>
  <dataValidations count="1">
    <dataValidation type="decimal" allowBlank="1" showInputMessage="1" showErrorMessage="1" sqref="I36" xr:uid="{E4AE31A9-9FEC-4D21-B1CA-E9942B64859A}">
      <formula1>0</formula1>
      <formula2>20</formula2>
    </dataValidation>
  </dataValidations>
  <hyperlinks>
    <hyperlink ref="I1" location="Map!A1" display="Back to map" xr:uid="{77B5128D-2A38-4943-B614-BD235CA1B2E1}"/>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353B7BED-AC33-4B3C-860F-20806EE821BA}">
          <x14:formula1>
            <xm:f>Lookup!$D$8:$D$19</xm:f>
          </x14:formula1>
          <xm:sqref>I15</xm:sqref>
        </x14:dataValidation>
        <x14:dataValidation type="list" allowBlank="1" showInputMessage="1" showErrorMessage="1" xr:uid="{D0734A8A-EAE7-40D2-9BCC-46F16198F123}">
          <x14:formula1>
            <xm:f>Lookup!$A$4:$A$5</xm:f>
          </x14:formula1>
          <xm:sqref>I14 I28:I29 I47:I50 I40:I42</xm:sqref>
        </x14:dataValidation>
        <x14:dataValidation type="list" allowBlank="1" showInputMessage="1" showErrorMessage="1" xr:uid="{CF5986F1-2DAD-4A01-8D78-D084D66425F1}">
          <x14:formula1>
            <xm:f>Lookup!$J$8:$J$11</xm:f>
          </x14:formula1>
          <xm:sqref>I30:I31</xm:sqref>
        </x14:dataValidation>
        <x14:dataValidation type="list" allowBlank="1" showInputMessage="1" showErrorMessage="1" xr:uid="{F2AB9313-3164-4AA5-A95C-EAB4CF380222}">
          <x14:formula1>
            <xm:f>Lookup!$J$15:$J$17</xm:f>
          </x14:formula1>
          <xm:sqref>I27</xm:sqref>
        </x14:dataValidation>
        <x14:dataValidation type="list" allowBlank="1" showInputMessage="1" showErrorMessage="1" xr:uid="{C268728C-820A-4D1A-96B7-D8BC9A3275A4}">
          <x14:formula1>
            <xm:f>Lookup!$G$8:$G$24</xm:f>
          </x14:formula1>
          <xm:sqref>I20:I22</xm:sqref>
        </x14:dataValidation>
        <x14:dataValidation type="list" allowBlank="1" showInputMessage="1" showErrorMessage="1" xr:uid="{847A926C-5CD4-4A26-AA23-52F08B27F0F0}">
          <x14:formula1>
            <xm:f>Lookup!$A$8:$A$21</xm:f>
          </x14:formula1>
          <xm:sqref>I9</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D2A74-C821-4C2D-8383-A48D830F6BF5}">
  <sheetPr>
    <tabColor rgb="FF7030A0"/>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84</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80</v>
      </c>
      <c r="I28" s="7"/>
      <c r="J28" t="s">
        <v>81</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IF(OR(AND(I43="no",I44="yes"),AND(I43="yes",I44="yes")),Lookup!B33,IF(AND('Any4'!I43="no",'Any4'!I44="no"),Lookup!B32,IF(AND('Any4'!I43="yes",'Any4'!I44="no"),"Complete","Please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IF(OR(AND(I43="no",I44="no",I45="yes"),AND(I43="no",I44="no",I45="no"),AND(I43="no",I44="yes",I45="no"),AND(I43="yes",I44="no"),AND(I43="yes",I44="yes",I45="no")),"Complete",IF(OR(AND(I43="no",I44="yes",'Any4'!I45="yes"),AND(I43="yes",I44="yes",I45="yes")),Lookup!B34,"Please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9" priority="4" operator="between">
      <formula>0</formula>
      <formula>5.99999999999</formula>
    </cfRule>
  </conditionalFormatting>
  <conditionalFormatting sqref="C4:I4">
    <cfRule type="cellIs" dxfId="8" priority="1" operator="between">
      <formula>18</formula>
      <formula>20</formula>
    </cfRule>
    <cfRule type="cellIs" dxfId="7" priority="2" operator="between">
      <formula>12</formula>
      <formula>17.999999999</formula>
    </cfRule>
    <cfRule type="cellIs" dxfId="6" priority="3" operator="between">
      <formula>6</formula>
      <formula>11.999999999</formula>
    </cfRule>
  </conditionalFormatting>
  <conditionalFormatting sqref="D4:I4">
    <cfRule type="cellIs" dxfId="5" priority="8" operator="between">
      <formula>0.0000001</formula>
      <formula>5.99999999999</formula>
    </cfRule>
  </conditionalFormatting>
  <dataValidations count="1">
    <dataValidation type="decimal" allowBlank="1" showInputMessage="1" showErrorMessage="1" sqref="I32 I28" xr:uid="{1B2EE2EE-8FAE-419E-ABE7-FF6F157E4C51}">
      <formula1>0</formula1>
      <formula2>20</formula2>
    </dataValidation>
  </dataValidations>
  <hyperlinks>
    <hyperlink ref="I1" location="Map!A1" display="Back to map" xr:uid="{607D54F0-4324-4101-AF1B-26F3DB0E5B0F}"/>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83A42546-233D-491B-969F-35B5E7A74504}">
          <x14:formula1>
            <xm:f>Lookup!$D$8:$D$19</xm:f>
          </x14:formula1>
          <xm:sqref>I16</xm:sqref>
        </x14:dataValidation>
        <x14:dataValidation type="list" allowBlank="1" showInputMessage="1" showErrorMessage="1" xr:uid="{70DD2360-90C0-4241-8492-0C4009F6C100}">
          <x14:formula1>
            <xm:f>Lookup!$A$4:$A$5</xm:f>
          </x14:formula1>
          <xm:sqref>I43:I46 I15 I36:I38</xm:sqref>
        </x14:dataValidation>
        <x14:dataValidation type="list" allowBlank="1" showInputMessage="1" showErrorMessage="1" xr:uid="{C37BF7E1-4501-4AAC-9F9D-5B63B08D32E1}">
          <x14:formula1>
            <xm:f>Lookup!$G$8:$G$24</xm:f>
          </x14:formula1>
          <xm:sqref>I21:I23</xm:sqref>
        </x14:dataValidation>
        <x14:dataValidation type="list" allowBlank="1" showInputMessage="1" showErrorMessage="1" xr:uid="{890FE34C-B070-4B18-BB5E-F9A1AA090AD4}">
          <x14:formula1>
            <xm:f>Lookup!$A$8:$A$21</xm:f>
          </x14:formula1>
          <xm:sqref>I9</xm:sqref>
        </x14:dataValidation>
      </x14:dataValidation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FDE05-FB23-4A54-B34C-A19F47615121}">
  <sheetPr>
    <tabColor rgb="FF7030A0"/>
  </sheetPr>
  <dimension ref="A1:J47"/>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85</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f>I28</f>
        <v>0</v>
      </c>
      <c r="G4" s="2">
        <f>I32</f>
        <v>0</v>
      </c>
      <c r="H4" s="2" t="str">
        <f>I39</f>
        <v>N/A</v>
      </c>
      <c r="I4" s="2" t="str">
        <f>I47</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80</v>
      </c>
      <c r="I28" s="7"/>
      <c r="J28" t="s">
        <v>81</v>
      </c>
    </row>
    <row r="30" spans="1:10" ht="15" thickBot="1" x14ac:dyDescent="0.4">
      <c r="A30" s="5" t="s">
        <v>7</v>
      </c>
      <c r="B30" s="5"/>
    </row>
    <row r="32" spans="1:10" x14ac:dyDescent="0.35">
      <c r="A32" t="s">
        <v>10</v>
      </c>
      <c r="B32" t="s">
        <v>40</v>
      </c>
      <c r="I32" s="7"/>
      <c r="J32" t="s">
        <v>41</v>
      </c>
    </row>
    <row r="34" spans="1:9" ht="15" thickBot="1" x14ac:dyDescent="0.4">
      <c r="A34" s="5" t="s">
        <v>8</v>
      </c>
      <c r="B34" s="5"/>
    </row>
    <row r="36" spans="1:9" x14ac:dyDescent="0.35">
      <c r="A36" t="s">
        <v>10</v>
      </c>
      <c r="B36" t="s">
        <v>42</v>
      </c>
      <c r="I36" s="8"/>
    </row>
    <row r="37" spans="1:9" x14ac:dyDescent="0.35">
      <c r="A37" t="s">
        <v>11</v>
      </c>
      <c r="B37" t="str">
        <f>IF(I36="Yes",Lookup!B29,(IF(I36="no","Complete","Please answer previous question")))</f>
        <v>Please answer previous question</v>
      </c>
      <c r="I37" s="8"/>
    </row>
    <row r="38" spans="1:9" x14ac:dyDescent="0.35">
      <c r="A38" t="s">
        <v>36</v>
      </c>
      <c r="B38" t="str">
        <f>IF(AND(I36="yes",I37="yes"),Lookup!B30,IF(AND(I36="yes",I37="no"),"Complete","Please answer previous question"))</f>
        <v>Please answer previous question</v>
      </c>
      <c r="I38" s="8"/>
    </row>
    <row r="39" spans="1:9" x14ac:dyDescent="0.35">
      <c r="H39" t="s">
        <v>2</v>
      </c>
      <c r="I39" s="2" t="str">
        <f>IF(I36="no",1,IF(AND(I36="yes",I37="no"),15,IF(AND(I36="yes",I37="yes",I38="no"),17,IF(AND(I36="yes",I37="yes",I38="yes"),20,"N/A"))))</f>
        <v>N/A</v>
      </c>
    </row>
    <row r="41" spans="1:9" ht="15" thickBot="1" x14ac:dyDescent="0.4">
      <c r="A41" s="5" t="s">
        <v>9</v>
      </c>
      <c r="B41" s="5"/>
      <c r="C41" s="5"/>
    </row>
    <row r="43" spans="1:9" x14ac:dyDescent="0.35">
      <c r="A43" t="s">
        <v>10</v>
      </c>
      <c r="B43" t="s">
        <v>47</v>
      </c>
      <c r="I43" s="8"/>
    </row>
    <row r="44" spans="1:9" x14ac:dyDescent="0.35">
      <c r="A44" t="s">
        <v>11</v>
      </c>
      <c r="B44" t="str">
        <f>IF(OR(I43="yes",I43="no"),Lookup!B31,"Please answer previous question")</f>
        <v>Please answer previous question</v>
      </c>
      <c r="I44" s="8"/>
    </row>
    <row r="45" spans="1:9" x14ac:dyDescent="0.35">
      <c r="A45" t="s">
        <v>36</v>
      </c>
      <c r="B45" t="str">
        <f>IF(OR(AND(I43="no",I44="yes"),AND(I43="yes",I44="yes")),Lookup!B33,IF(AND('Any5'!I43="no",'Any5'!I44="no"),Lookup!B32,IF(AND('Any5'!I43="yes",'Any5'!I44="no"),"Complete","Please answer previous question")))</f>
        <v>Please answer previous question</v>
      </c>
      <c r="I45" s="8"/>
    </row>
    <row r="46" spans="1:9" x14ac:dyDescent="0.35">
      <c r="A46" t="s">
        <v>54</v>
      </c>
      <c r="B46" t="str">
        <f>IF(OR(AND(I43="no",I44="no",I45="yes"),AND(I43="no",I44="no",I45="no"),AND(I43="no",I44="yes",I45="no"),AND(I43="yes",I44="no"),AND(I43="yes",I44="yes",I45="no")),"Complete",IF(OR(AND(I43="no",I44="yes",'Any5'!I45="yes"),AND(I43="yes",I44="yes",I45="yes")),Lookup!B34,"Please answer previous question"))</f>
        <v>Please answer previous question</v>
      </c>
      <c r="I46" s="8"/>
    </row>
    <row r="47" spans="1:9" x14ac:dyDescent="0.35">
      <c r="H47" t="s">
        <v>2</v>
      </c>
      <c r="I47" s="2" t="str">
        <f>IF(AND(I43="yes",I44="no"),15,IF(AND(I43="yes",I44="yes",I45="no"),1,IF(AND(I43="yes",I44="yes",I45="yes",I46="no"),8,IF(AND(I43="yes",I44="yes",I45="yes",I46="yes"),12,IF(AND(I43="no",I44="no",I45="yes"),20,IF(AND(I43="no",I44="no",I45="no"),19,IF(AND(I43="no",I44="yes",I45="yes",I46="yes"),18,IF(AND(I43="no",I44="yes",I45="yes",I46="no"),17,IF(AND(I43="no",I44="yes",I45="no"),6,"N/A")))))))))</f>
        <v>N/A</v>
      </c>
    </row>
  </sheetData>
  <mergeCells count="3">
    <mergeCell ref="B21:G23"/>
    <mergeCell ref="I21:I23"/>
    <mergeCell ref="B9:H9"/>
  </mergeCells>
  <conditionalFormatting sqref="C4">
    <cfRule type="cellIs" dxfId="4" priority="4" operator="between">
      <formula>0</formula>
      <formula>5.99999999999</formula>
    </cfRule>
  </conditionalFormatting>
  <conditionalFormatting sqref="C4:I4">
    <cfRule type="cellIs" dxfId="3" priority="1" operator="between">
      <formula>18</formula>
      <formula>20</formula>
    </cfRule>
    <cfRule type="cellIs" dxfId="2" priority="2" operator="between">
      <formula>12</formula>
      <formula>17.999999999</formula>
    </cfRule>
    <cfRule type="cellIs" dxfId="1" priority="3" operator="between">
      <formula>6</formula>
      <formula>11.999999999</formula>
    </cfRule>
  </conditionalFormatting>
  <conditionalFormatting sqref="D4:I4">
    <cfRule type="cellIs" dxfId="0" priority="12" operator="between">
      <formula>0.0000001</formula>
      <formula>5.99999999999</formula>
    </cfRule>
  </conditionalFormatting>
  <dataValidations count="1">
    <dataValidation type="decimal" allowBlank="1" showInputMessage="1" showErrorMessage="1" sqref="I32 I28" xr:uid="{E34E95A4-2F8C-443E-841D-8481A17A833C}">
      <formula1>0</formula1>
      <formula2>20</formula2>
    </dataValidation>
  </dataValidations>
  <hyperlinks>
    <hyperlink ref="I1" location="Map!A1" display="Back to map" xr:uid="{2F0CB7EF-11AD-4E2D-8A45-241EA5D3FC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9A2C5943-01C1-4D44-89A7-6B58E591CB1E}">
          <x14:formula1>
            <xm:f>Lookup!$A$4:$A$5</xm:f>
          </x14:formula1>
          <xm:sqref>I43:I46 I15 I36:I38</xm:sqref>
        </x14:dataValidation>
        <x14:dataValidation type="list" allowBlank="1" showInputMessage="1" showErrorMessage="1" xr:uid="{6D0A89C2-1785-486A-BE1B-475E20BAE4B4}">
          <x14:formula1>
            <xm:f>Lookup!$D$8:$D$19</xm:f>
          </x14:formula1>
          <xm:sqref>I16</xm:sqref>
        </x14:dataValidation>
        <x14:dataValidation type="list" allowBlank="1" showInputMessage="1" showErrorMessage="1" xr:uid="{D33ACAED-CAB9-4089-B631-2D6C1F6FBC7D}">
          <x14:formula1>
            <xm:f>Lookup!$G$8:$G$24</xm:f>
          </x14:formula1>
          <xm:sqref>I21:I23</xm:sqref>
        </x14:dataValidation>
        <x14:dataValidation type="list" allowBlank="1" showInputMessage="1" showErrorMessage="1" xr:uid="{6644881D-F7C2-4B70-B392-A85F22D103AF}">
          <x14:formula1>
            <xm:f>Lookup!$A$8:$A$21</xm:f>
          </x14:formula1>
          <xm:sqref>I9</xm:sqref>
        </x14:dataValidation>
      </x14:dataValidation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8568F-E16F-44F5-B2E3-960668969512}">
  <dimension ref="A1:AA50"/>
  <sheetViews>
    <sheetView workbookViewId="0">
      <selection activeCell="E1" sqref="E1"/>
    </sheetView>
  </sheetViews>
  <sheetFormatPr defaultRowHeight="14.5" x14ac:dyDescent="0.35"/>
  <cols>
    <col min="1" max="1" width="12.1796875" customWidth="1"/>
    <col min="2" max="3" width="14.1796875" customWidth="1"/>
    <col min="4" max="4" width="12.54296875" customWidth="1"/>
    <col min="5" max="5" width="12.453125" customWidth="1"/>
    <col min="7" max="7" width="21.1796875" customWidth="1"/>
    <col min="8" max="8" width="22.08984375" customWidth="1"/>
  </cols>
  <sheetData>
    <row r="1" spans="1:27" ht="17.5" thickBot="1" x14ac:dyDescent="0.45">
      <c r="A1" s="1" t="s">
        <v>12</v>
      </c>
      <c r="B1" s="1"/>
    </row>
    <row r="2" spans="1:27" ht="15" thickTop="1" x14ac:dyDescent="0.35"/>
    <row r="3" spans="1:27" x14ac:dyDescent="0.35">
      <c r="A3" s="6" t="s">
        <v>13</v>
      </c>
      <c r="D3" s="17" t="s">
        <v>78</v>
      </c>
    </row>
    <row r="4" spans="1:27" x14ac:dyDescent="0.35">
      <c r="A4" t="s">
        <v>14</v>
      </c>
      <c r="D4">
        <v>20</v>
      </c>
    </row>
    <row r="5" spans="1:27" x14ac:dyDescent="0.35">
      <c r="A5" t="s">
        <v>15</v>
      </c>
      <c r="P5" s="40" t="s">
        <v>131</v>
      </c>
      <c r="Q5" s="40"/>
      <c r="R5" s="40" t="s">
        <v>131</v>
      </c>
      <c r="S5" s="40"/>
      <c r="T5" s="40" t="s">
        <v>132</v>
      </c>
      <c r="U5" s="40"/>
      <c r="V5" s="40" t="s">
        <v>132</v>
      </c>
      <c r="W5" s="40"/>
    </row>
    <row r="6" spans="1:27" x14ac:dyDescent="0.35">
      <c r="K6" s="6" t="s">
        <v>2</v>
      </c>
      <c r="P6" s="40" t="s">
        <v>133</v>
      </c>
      <c r="Q6" s="40"/>
      <c r="R6" s="40" t="s">
        <v>134</v>
      </c>
      <c r="S6" s="40"/>
      <c r="T6" s="40" t="s">
        <v>133</v>
      </c>
      <c r="U6" s="40"/>
      <c r="V6" s="40" t="s">
        <v>134</v>
      </c>
      <c r="W6" s="40"/>
    </row>
    <row r="7" spans="1:27" x14ac:dyDescent="0.35">
      <c r="A7" s="6" t="s">
        <v>239</v>
      </c>
      <c r="B7" s="6" t="s">
        <v>240</v>
      </c>
      <c r="D7" s="6" t="s">
        <v>19</v>
      </c>
      <c r="E7" s="6" t="s">
        <v>20</v>
      </c>
      <c r="G7" s="6" t="s">
        <v>33</v>
      </c>
      <c r="H7" s="6" t="s">
        <v>34</v>
      </c>
      <c r="J7" s="6" t="s">
        <v>96</v>
      </c>
      <c r="K7" s="6" t="s">
        <v>97</v>
      </c>
      <c r="L7" s="6" t="s">
        <v>98</v>
      </c>
      <c r="M7" s="6" t="s">
        <v>99</v>
      </c>
      <c r="O7" s="6" t="s">
        <v>124</v>
      </c>
      <c r="P7" s="6" t="s">
        <v>129</v>
      </c>
      <c r="Q7" s="6" t="s">
        <v>130</v>
      </c>
      <c r="R7" s="6" t="s">
        <v>129</v>
      </c>
      <c r="S7" s="6" t="s">
        <v>130</v>
      </c>
      <c r="T7" s="6" t="s">
        <v>129</v>
      </c>
      <c r="U7" s="6" t="s">
        <v>130</v>
      </c>
      <c r="V7" s="6" t="s">
        <v>129</v>
      </c>
      <c r="W7" s="6" t="s">
        <v>130</v>
      </c>
      <c r="Y7" s="6" t="s">
        <v>158</v>
      </c>
      <c r="Z7" s="6" t="s">
        <v>131</v>
      </c>
      <c r="AA7" s="6" t="s">
        <v>132</v>
      </c>
    </row>
    <row r="8" spans="1:27" x14ac:dyDescent="0.35">
      <c r="A8" s="27" t="s">
        <v>241</v>
      </c>
      <c r="B8">
        <v>20</v>
      </c>
      <c r="D8" s="11" t="s">
        <v>103</v>
      </c>
      <c r="E8">
        <v>18</v>
      </c>
      <c r="G8" s="12" t="s">
        <v>231</v>
      </c>
      <c r="H8">
        <v>20</v>
      </c>
      <c r="J8" t="s">
        <v>100</v>
      </c>
      <c r="K8">
        <v>19</v>
      </c>
      <c r="L8">
        <v>18</v>
      </c>
      <c r="M8">
        <v>18</v>
      </c>
      <c r="O8" t="s">
        <v>153</v>
      </c>
      <c r="P8">
        <v>16</v>
      </c>
      <c r="Q8">
        <v>4</v>
      </c>
      <c r="R8">
        <f>P8-2</f>
        <v>14</v>
      </c>
      <c r="S8">
        <f>Q8-2</f>
        <v>2</v>
      </c>
      <c r="T8">
        <v>4</v>
      </c>
      <c r="U8">
        <v>1</v>
      </c>
      <c r="V8">
        <f>T8-2</f>
        <v>2</v>
      </c>
      <c r="W8">
        <v>0</v>
      </c>
      <c r="Y8" t="s">
        <v>159</v>
      </c>
      <c r="Z8">
        <v>16</v>
      </c>
      <c r="AA8">
        <v>4</v>
      </c>
    </row>
    <row r="9" spans="1:27" x14ac:dyDescent="0.35">
      <c r="A9" s="9" t="s">
        <v>242</v>
      </c>
      <c r="B9">
        <v>18</v>
      </c>
      <c r="D9" s="12" t="s">
        <v>21</v>
      </c>
      <c r="E9">
        <v>16</v>
      </c>
      <c r="G9" t="s">
        <v>230</v>
      </c>
      <c r="H9">
        <v>18</v>
      </c>
      <c r="J9" t="s">
        <v>101</v>
      </c>
      <c r="K9">
        <v>18</v>
      </c>
      <c r="L9">
        <v>17</v>
      </c>
      <c r="M9">
        <v>15</v>
      </c>
      <c r="O9" t="s">
        <v>154</v>
      </c>
      <c r="P9">
        <v>11</v>
      </c>
      <c r="Q9">
        <v>3</v>
      </c>
      <c r="R9">
        <f t="shared" ref="R9:S10" si="0">P9-2</f>
        <v>9</v>
      </c>
      <c r="S9">
        <f t="shared" si="0"/>
        <v>1</v>
      </c>
      <c r="T9">
        <v>3</v>
      </c>
      <c r="U9">
        <v>1</v>
      </c>
      <c r="V9">
        <f t="shared" ref="V9:V10" si="1">T9-2</f>
        <v>1</v>
      </c>
      <c r="W9">
        <v>0</v>
      </c>
      <c r="Y9" t="s">
        <v>160</v>
      </c>
      <c r="Z9">
        <v>11</v>
      </c>
      <c r="AA9">
        <v>3</v>
      </c>
    </row>
    <row r="10" spans="1:27" x14ac:dyDescent="0.35">
      <c r="A10" s="9" t="s">
        <v>243</v>
      </c>
      <c r="B10">
        <v>16</v>
      </c>
      <c r="D10" s="12" t="s">
        <v>22</v>
      </c>
      <c r="E10">
        <v>14</v>
      </c>
      <c r="G10" t="s">
        <v>229</v>
      </c>
      <c r="H10">
        <v>17</v>
      </c>
      <c r="J10" t="s">
        <v>102</v>
      </c>
      <c r="K10">
        <v>16</v>
      </c>
      <c r="L10">
        <v>15</v>
      </c>
      <c r="M10">
        <v>13</v>
      </c>
      <c r="O10" t="s">
        <v>155</v>
      </c>
      <c r="P10">
        <v>6</v>
      </c>
      <c r="Q10">
        <v>2</v>
      </c>
      <c r="R10">
        <f t="shared" si="0"/>
        <v>4</v>
      </c>
      <c r="S10">
        <f t="shared" si="0"/>
        <v>0</v>
      </c>
      <c r="T10">
        <v>2</v>
      </c>
      <c r="U10">
        <v>0</v>
      </c>
      <c r="V10">
        <f t="shared" si="1"/>
        <v>0</v>
      </c>
      <c r="W10">
        <v>0</v>
      </c>
      <c r="Y10" t="s">
        <v>103</v>
      </c>
      <c r="Z10">
        <v>0</v>
      </c>
      <c r="AA10">
        <v>0</v>
      </c>
    </row>
    <row r="11" spans="1:27" x14ac:dyDescent="0.35">
      <c r="A11" s="9" t="s">
        <v>244</v>
      </c>
      <c r="B11">
        <v>14</v>
      </c>
      <c r="D11" s="12" t="s">
        <v>23</v>
      </c>
      <c r="E11">
        <v>12</v>
      </c>
      <c r="G11" t="s">
        <v>228</v>
      </c>
      <c r="H11">
        <v>16</v>
      </c>
      <c r="J11" t="s">
        <v>103</v>
      </c>
      <c r="K11">
        <v>11</v>
      </c>
      <c r="L11">
        <v>11</v>
      </c>
      <c r="M11">
        <v>9</v>
      </c>
    </row>
    <row r="12" spans="1:27" x14ac:dyDescent="0.35">
      <c r="A12" s="9" t="s">
        <v>245</v>
      </c>
      <c r="B12">
        <v>12</v>
      </c>
      <c r="D12" s="12" t="s">
        <v>24</v>
      </c>
      <c r="E12">
        <v>10</v>
      </c>
      <c r="G12" t="s">
        <v>227</v>
      </c>
      <c r="H12">
        <v>15</v>
      </c>
    </row>
    <row r="13" spans="1:27" x14ac:dyDescent="0.35">
      <c r="A13" s="9" t="s">
        <v>246</v>
      </c>
      <c r="B13">
        <v>10</v>
      </c>
      <c r="D13" s="12" t="s">
        <v>25</v>
      </c>
      <c r="E13">
        <v>8</v>
      </c>
      <c r="G13" t="s">
        <v>226</v>
      </c>
      <c r="H13">
        <v>14</v>
      </c>
      <c r="O13" s="6" t="s">
        <v>125</v>
      </c>
    </row>
    <row r="14" spans="1:27" x14ac:dyDescent="0.35">
      <c r="A14" s="9" t="s">
        <v>247</v>
      </c>
      <c r="B14">
        <v>8</v>
      </c>
      <c r="D14" s="12" t="s">
        <v>26</v>
      </c>
      <c r="E14">
        <v>6</v>
      </c>
      <c r="G14" t="s">
        <v>225</v>
      </c>
      <c r="H14">
        <v>13</v>
      </c>
      <c r="J14" s="6" t="s">
        <v>104</v>
      </c>
      <c r="O14" t="s">
        <v>126</v>
      </c>
    </row>
    <row r="15" spans="1:27" x14ac:dyDescent="0.35">
      <c r="A15" s="27" t="s">
        <v>248</v>
      </c>
      <c r="B15">
        <v>7</v>
      </c>
      <c r="D15" s="12" t="s">
        <v>27</v>
      </c>
      <c r="E15">
        <v>5</v>
      </c>
      <c r="G15" t="s">
        <v>224</v>
      </c>
      <c r="H15">
        <v>12</v>
      </c>
      <c r="J15" t="s">
        <v>105</v>
      </c>
      <c r="O15" t="s">
        <v>127</v>
      </c>
    </row>
    <row r="16" spans="1:27" x14ac:dyDescent="0.35">
      <c r="A16" s="9" t="s">
        <v>249</v>
      </c>
      <c r="B16">
        <v>6</v>
      </c>
      <c r="D16" s="12" t="s">
        <v>28</v>
      </c>
      <c r="E16">
        <v>4</v>
      </c>
      <c r="G16" t="s">
        <v>223</v>
      </c>
      <c r="H16">
        <v>11</v>
      </c>
      <c r="J16" t="s">
        <v>106</v>
      </c>
      <c r="O16" t="s">
        <v>128</v>
      </c>
    </row>
    <row r="17" spans="1:15" x14ac:dyDescent="0.35">
      <c r="A17" s="9" t="s">
        <v>250</v>
      </c>
      <c r="B17">
        <v>5</v>
      </c>
      <c r="D17" s="12" t="s">
        <v>29</v>
      </c>
      <c r="E17">
        <v>3</v>
      </c>
      <c r="G17" t="s">
        <v>222</v>
      </c>
      <c r="H17">
        <v>10</v>
      </c>
      <c r="J17" t="s">
        <v>99</v>
      </c>
    </row>
    <row r="18" spans="1:15" x14ac:dyDescent="0.35">
      <c r="A18" s="9" t="s">
        <v>251</v>
      </c>
      <c r="B18">
        <v>4</v>
      </c>
      <c r="D18" s="12" t="s">
        <v>30</v>
      </c>
      <c r="E18">
        <v>2</v>
      </c>
      <c r="G18" t="s">
        <v>221</v>
      </c>
      <c r="H18">
        <v>9</v>
      </c>
      <c r="O18" s="6" t="s">
        <v>135</v>
      </c>
    </row>
    <row r="19" spans="1:15" x14ac:dyDescent="0.35">
      <c r="A19" s="9" t="s">
        <v>252</v>
      </c>
      <c r="B19">
        <v>3</v>
      </c>
      <c r="D19" s="12" t="s">
        <v>31</v>
      </c>
      <c r="E19">
        <v>1</v>
      </c>
      <c r="G19" t="s">
        <v>220</v>
      </c>
      <c r="H19">
        <v>8</v>
      </c>
      <c r="O19" s="21" t="s">
        <v>136</v>
      </c>
    </row>
    <row r="20" spans="1:15" x14ac:dyDescent="0.35">
      <c r="A20" s="9" t="s">
        <v>253</v>
      </c>
      <c r="B20">
        <v>2</v>
      </c>
      <c r="G20" t="s">
        <v>219</v>
      </c>
      <c r="H20">
        <v>7</v>
      </c>
    </row>
    <row r="21" spans="1:15" x14ac:dyDescent="0.35">
      <c r="A21" s="9" t="s">
        <v>254</v>
      </c>
      <c r="B21">
        <v>1</v>
      </c>
      <c r="G21" t="s">
        <v>218</v>
      </c>
      <c r="H21">
        <v>6</v>
      </c>
    </row>
    <row r="22" spans="1:15" x14ac:dyDescent="0.35">
      <c r="G22" t="s">
        <v>217</v>
      </c>
      <c r="H22">
        <v>5</v>
      </c>
    </row>
    <row r="23" spans="1:15" ht="15" thickBot="1" x14ac:dyDescent="0.4">
      <c r="A23" s="5" t="s">
        <v>16</v>
      </c>
      <c r="B23" s="5"/>
      <c r="G23" t="s">
        <v>216</v>
      </c>
      <c r="H23">
        <v>4</v>
      </c>
    </row>
    <row r="24" spans="1:15" x14ac:dyDescent="0.35">
      <c r="G24" t="s">
        <v>215</v>
      </c>
      <c r="H24">
        <v>0</v>
      </c>
    </row>
    <row r="25" spans="1:15" ht="16.5" x14ac:dyDescent="0.35">
      <c r="A25" t="s">
        <v>17</v>
      </c>
      <c r="B25" t="s">
        <v>18</v>
      </c>
    </row>
    <row r="26" spans="1:15" x14ac:dyDescent="0.35">
      <c r="A26" t="s">
        <v>37</v>
      </c>
      <c r="B26" t="s">
        <v>256</v>
      </c>
    </row>
    <row r="27" spans="1:15" x14ac:dyDescent="0.35">
      <c r="A27" t="s">
        <v>38</v>
      </c>
      <c r="B27" t="s">
        <v>257</v>
      </c>
    </row>
    <row r="28" spans="1:15" x14ac:dyDescent="0.35">
      <c r="A28" t="s">
        <v>235</v>
      </c>
      <c r="B28" t="s">
        <v>234</v>
      </c>
    </row>
    <row r="29" spans="1:15" x14ac:dyDescent="0.35">
      <c r="A29" t="s">
        <v>43</v>
      </c>
      <c r="B29" t="s">
        <v>45</v>
      </c>
    </row>
    <row r="30" spans="1:15" x14ac:dyDescent="0.35">
      <c r="A30" t="s">
        <v>44</v>
      </c>
      <c r="B30" t="s">
        <v>46</v>
      </c>
    </row>
    <row r="31" spans="1:15" x14ac:dyDescent="0.35">
      <c r="A31" t="s">
        <v>48</v>
      </c>
      <c r="B31" t="s">
        <v>49</v>
      </c>
    </row>
    <row r="32" spans="1:15" ht="16.5" x14ac:dyDescent="0.35">
      <c r="A32" t="s">
        <v>52</v>
      </c>
      <c r="B32" t="s">
        <v>53</v>
      </c>
    </row>
    <row r="33" spans="1:2" x14ac:dyDescent="0.35">
      <c r="A33" t="s">
        <v>50</v>
      </c>
      <c r="B33" t="s">
        <v>51</v>
      </c>
    </row>
    <row r="34" spans="1:2" x14ac:dyDescent="0.35">
      <c r="A34" t="s">
        <v>55</v>
      </c>
      <c r="B34" t="s">
        <v>56</v>
      </c>
    </row>
    <row r="35" spans="1:2" x14ac:dyDescent="0.35">
      <c r="A35" t="s">
        <v>73</v>
      </c>
      <c r="B35" t="s">
        <v>76</v>
      </c>
    </row>
    <row r="36" spans="1:2" x14ac:dyDescent="0.35">
      <c r="A36" t="s">
        <v>75</v>
      </c>
      <c r="B36" t="s">
        <v>76</v>
      </c>
    </row>
    <row r="37" spans="1:2" x14ac:dyDescent="0.35">
      <c r="A37" t="s">
        <v>109</v>
      </c>
      <c r="B37" t="s">
        <v>108</v>
      </c>
    </row>
    <row r="38" spans="1:2" x14ac:dyDescent="0.35">
      <c r="A38" t="s">
        <v>111</v>
      </c>
      <c r="B38" t="s">
        <v>113</v>
      </c>
    </row>
    <row r="39" spans="1:2" x14ac:dyDescent="0.35">
      <c r="A39" t="s">
        <v>112</v>
      </c>
      <c r="B39" t="s">
        <v>110</v>
      </c>
    </row>
    <row r="40" spans="1:2" x14ac:dyDescent="0.35">
      <c r="A40" t="s">
        <v>143</v>
      </c>
      <c r="B40" t="s">
        <v>137</v>
      </c>
    </row>
    <row r="41" spans="1:2" x14ac:dyDescent="0.35">
      <c r="A41" t="s">
        <v>144</v>
      </c>
      <c r="B41" t="s">
        <v>138</v>
      </c>
    </row>
    <row r="42" spans="1:2" x14ac:dyDescent="0.35">
      <c r="A42" t="s">
        <v>145</v>
      </c>
      <c r="B42" t="s">
        <v>139</v>
      </c>
    </row>
    <row r="43" spans="1:2" x14ac:dyDescent="0.35">
      <c r="A43" t="s">
        <v>146</v>
      </c>
      <c r="B43" t="s">
        <v>140</v>
      </c>
    </row>
    <row r="44" spans="1:2" x14ac:dyDescent="0.35">
      <c r="A44" t="s">
        <v>147</v>
      </c>
      <c r="B44" t="s">
        <v>141</v>
      </c>
    </row>
    <row r="45" spans="1:2" x14ac:dyDescent="0.35">
      <c r="A45" t="s">
        <v>148</v>
      </c>
      <c r="B45" t="s">
        <v>142</v>
      </c>
    </row>
    <row r="46" spans="1:2" x14ac:dyDescent="0.35">
      <c r="A46" t="s">
        <v>161</v>
      </c>
      <c r="B46" t="s">
        <v>137</v>
      </c>
    </row>
    <row r="47" spans="1:2" x14ac:dyDescent="0.35">
      <c r="A47" t="s">
        <v>162</v>
      </c>
      <c r="B47" t="s">
        <v>165</v>
      </c>
    </row>
    <row r="48" spans="1:2" x14ac:dyDescent="0.35">
      <c r="A48" t="s">
        <v>163</v>
      </c>
      <c r="B48" t="s">
        <v>138</v>
      </c>
    </row>
    <row r="49" spans="1:2" x14ac:dyDescent="0.35">
      <c r="A49" t="s">
        <v>164</v>
      </c>
      <c r="B49" t="s">
        <v>166</v>
      </c>
    </row>
    <row r="50" spans="1:2" x14ac:dyDescent="0.35">
      <c r="A50" t="s">
        <v>237</v>
      </c>
      <c r="B50" t="s">
        <v>238</v>
      </c>
    </row>
  </sheetData>
  <mergeCells count="8">
    <mergeCell ref="P5:Q5"/>
    <mergeCell ref="R5:S5"/>
    <mergeCell ref="T5:U5"/>
    <mergeCell ref="V5:W5"/>
    <mergeCell ref="P6:Q6"/>
    <mergeCell ref="R6:S6"/>
    <mergeCell ref="T6:U6"/>
    <mergeCell ref="V6:W6"/>
  </mergeCells>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CDFE-07B3-4406-BDEC-762AAA1B488D}">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123</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ht="14.5" customHeight="1"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IF(OR(I28=Lookup!J15,Wood2!I28=Lookup!J16,Wood2!I28=Lookup!J17),Lookup!B37,"Please answer previous question")</f>
        <v>Please answer previous question</v>
      </c>
      <c r="I29" s="7"/>
    </row>
    <row r="30" spans="1:10" ht="14.5" customHeight="1" x14ac:dyDescent="0.35">
      <c r="A30" t="s">
        <v>36</v>
      </c>
      <c r="B30" s="15" t="str">
        <f>IF(AND(OR(I28=Lookup!J15,Wood2!I28=Lookup!J16,Wood2!I28=Lookup!J17),I29="yes"),"Complete",IF(AND(OR(I28=Lookup!J15,Wood2!I28=Lookup!J16,Wood2!I28=Lookup!J17),Wood2!I29="no"),Lookup!B38,"Please answer previous question"))</f>
        <v>Please answer previous question</v>
      </c>
      <c r="C30" s="15"/>
      <c r="D30" s="15"/>
      <c r="E30" s="15"/>
      <c r="F30" s="15"/>
      <c r="G30" s="15"/>
      <c r="H30" s="16"/>
      <c r="I30" s="13"/>
    </row>
    <row r="31" spans="1:10" x14ac:dyDescent="0.35">
      <c r="A31" t="s">
        <v>54</v>
      </c>
      <c r="B31" s="28" t="str">
        <f>IF(AND(OR(I28=Lookup!J15,Wood2!I28=Lookup!J16,Wood2!I28=Lookup!J17),OR(AND(I29="no",I30="no"),I29="yes")),"Complete",IF(AND(OR(I28=Lookup!J15,Wood2!I28=Lookup!J16,Wood2!I28=Lookup!J17),I29="no",I30="yes"),Lookup!B39,"Please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2!I28=Lookup!J16,Wood2!I28=Lookup!J17),I29="yes"),20,IF(AND(OR(I28=Lookup!J15,Wood2!I28=Lookup!J16),I29="no",I30="no"),0,IF(AND(Wood2!I28=Lookup!J17,I29="no",I30="no"),0,IF(AND(Wood2!I28=Lookup!J15,I29="no",I30="yes"),VLOOKUP(I31,Lookup!J8:M11,2,FALSE), IF(AND(Wood2!I28=Lookup!J16,I29="no",I30="yes"),VLOOKUP(I31,Lookup!J8:M11,3,FALSE), IF(AND(Wood2!I28=Lookup!J17,I29="no",I30="yes"),VLOOKUP(I31,Lookup!J8:M11,4,FALSE),"N/A"))))))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IF(OR(AND(I48="no",I49="yes"),AND(I48="yes",I49="yes")),Lookup!B33,IF(AND(Wood2!I48="no",Wood2!I49="no"),Lookup!B32,IF(AND(Wood2!I48="yes",Wood2!I49="no"),"Complete","Please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IF(OR(AND(I48="no",I49="no",I50="yes"),AND(I48="no",I49="no",I50="no"),AND(I48="no",I49="yes",I50="no"),AND(I48="yes",I49="no"),AND(I48="yes",I49="yes",I50="no")),"Complete",IF(OR(AND(I48="no",I49="yes",Wood2!I50="yes"),AND(I48="yes",I49="yes",I50="yes")),Lookup!B34,"Please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I4">
    <cfRule type="cellIs" dxfId="300" priority="1" operator="between">
      <formula>18</formula>
      <formula>20</formula>
    </cfRule>
    <cfRule type="cellIs" dxfId="299" priority="2" operator="between">
      <formula>12</formula>
      <formula>17.999999999</formula>
    </cfRule>
    <cfRule type="cellIs" dxfId="298" priority="3" operator="between">
      <formula>6</formula>
      <formula>11.999999999</formula>
    </cfRule>
    <cfRule type="cellIs" dxfId="297" priority="4" operator="between">
      <formula>0.000001</formula>
      <formula>5.99999999999</formula>
    </cfRule>
  </conditionalFormatting>
  <dataValidations count="1">
    <dataValidation type="decimal" allowBlank="1" showInputMessage="1" showErrorMessage="1" sqref="I37" xr:uid="{DAB05081-7E9C-4565-AC3E-3A5BD8230419}">
      <formula1>0</formula1>
      <formula2>20</formula2>
    </dataValidation>
  </dataValidations>
  <hyperlinks>
    <hyperlink ref="I1" location="Map!A1" display="Back to map" xr:uid="{56A70309-4458-4F39-B708-1D6E790638D1}"/>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601D3E4F-6348-48D5-B14A-1BDCE805FF71}">
          <x14:formula1>
            <xm:f>Lookup!$J$15:$J$17</xm:f>
          </x14:formula1>
          <xm:sqref>I28</xm:sqref>
        </x14:dataValidation>
        <x14:dataValidation type="list" allowBlank="1" showInputMessage="1" showErrorMessage="1" xr:uid="{9E6501DE-0B4D-408F-8DE7-5A249FF6E590}">
          <x14:formula1>
            <xm:f>Lookup!$J$8:$J$11</xm:f>
          </x14:formula1>
          <xm:sqref>I31:I32</xm:sqref>
        </x14:dataValidation>
        <x14:dataValidation type="list" allowBlank="1" showInputMessage="1" showErrorMessage="1" xr:uid="{F96FF760-606D-4C90-A591-DD565221409B}">
          <x14:formula1>
            <xm:f>Lookup!$A$4:$A$5</xm:f>
          </x14:formula1>
          <xm:sqref>I41:I43 I15 I29:I30 I48:I51</xm:sqref>
        </x14:dataValidation>
        <x14:dataValidation type="list" allowBlank="1" showInputMessage="1" showErrorMessage="1" xr:uid="{0F29AD3D-C226-415B-B13A-B89AD76693AB}">
          <x14:formula1>
            <xm:f>Lookup!$D$8:$D$19</xm:f>
          </x14:formula1>
          <xm:sqref>I16</xm:sqref>
        </x14:dataValidation>
        <x14:dataValidation type="list" allowBlank="1" showInputMessage="1" showErrorMessage="1" xr:uid="{A30DC928-E282-49F2-BB77-6D6BCFA75A81}">
          <x14:formula1>
            <xm:f>Lookup!$G$8:$G$24</xm:f>
          </x14:formula1>
          <xm:sqref>I21:I23</xm:sqref>
        </x14:dataValidation>
        <x14:dataValidation type="list" allowBlank="1" showInputMessage="1" showErrorMessage="1" xr:uid="{E2B25D0C-1F5F-4350-8CB5-61A17836C07A}">
          <x14:formula1>
            <xm:f>Lookup!$A$8:$A$21</xm:f>
          </x14:formula1>
          <xm:sqref>I9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9217A-05B0-493D-AB3D-FEEA3986518E}">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122</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IF(OR(I28=Lookup!J15,Wood3!I28=Lookup!J16,Wood3!I28=Lookup!J17),Lookup!B37,"Please answer previous question")</f>
        <v>Please answer previous question</v>
      </c>
      <c r="I29" s="7"/>
    </row>
    <row r="30" spans="1:10" ht="14.5" customHeight="1" x14ac:dyDescent="0.35">
      <c r="A30" t="s">
        <v>36</v>
      </c>
      <c r="B30" s="15" t="str">
        <f>IF(AND(OR(I28=Lookup!J15,Wood3!I28=Lookup!J16,Wood3!I28=Lookup!J17),I29="yes"),"Complete",IF(AND(OR(I28=Lookup!J15,Wood3!I28=Lookup!J16,Wood3!I28=Lookup!J17),Wood3!I29="no"),Lookup!B38,"Please answer previous question"))</f>
        <v>Please answer previous question</v>
      </c>
      <c r="C30" s="15"/>
      <c r="D30" s="15"/>
      <c r="E30" s="15"/>
      <c r="F30" s="15"/>
      <c r="G30" s="15"/>
      <c r="H30" s="16"/>
      <c r="I30" s="13"/>
    </row>
    <row r="31" spans="1:10" x14ac:dyDescent="0.35">
      <c r="A31" t="s">
        <v>54</v>
      </c>
      <c r="B31" s="28" t="str">
        <f>IF(AND(OR(I28=Lookup!J15,Wood3!I28=Lookup!J16,Wood3!I28=Lookup!J17),OR(AND(I29="no",I30="no"),I29="yes")),"Complete",IF(AND(OR(I28=Lookup!J15,Wood3!I28=Lookup!J16,Wood3!I28=Lookup!J17),I29="no",I30="yes"),Lookup!B39,"Please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3!I28=Lookup!J16,Wood3!I28=Lookup!J17),I29="yes"),20,IF(AND(OR(I28=Lookup!J15,Wood3!I28=Lookup!J16),I29="no",I30="no"),0,IF(AND(Wood3!I28=Lookup!J17,I29="no",I30="no"),0,IF(AND(Wood3!I28=Lookup!J15,I29="no",I30="yes"),VLOOKUP(I31,Lookup!J8:M11,2,FALSE), IF(AND(Wood3!I28=Lookup!J16,I29="no",I30="yes"),VLOOKUP(I31,Lookup!J8:M11,3,FALSE), IF(AND(Wood3!I28=Lookup!J17,I29="no",I30="yes"),VLOOKUP(I31,Lookup!J8:M11,4,FALSE),"N/A"))))))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IF(OR(AND(I48="no",I49="yes"),AND(I48="yes",I49="yes")),Lookup!B33,IF(AND(Wood3!I48="no",Wood3!I49="no"),Lookup!B32,IF(AND(Wood3!I48="yes",Wood3!I49="no"),"Complete","Please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IF(OR(AND(I48="no",I49="no",I50="yes"),AND(I48="no",I49="no",I50="no"),AND(I48="no",I49="yes",I50="no"),AND(I48="yes",I49="no"),AND(I48="yes",I49="yes",I50="no")),"Complete",IF(OR(AND(I48="no",I49="yes",Wood3!I50="yes"),AND(I48="yes",I49="yes",I50="yes")),Lookup!B34,"Please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96" priority="4" operator="between">
      <formula>0</formula>
      <formula>5.99999999999</formula>
    </cfRule>
  </conditionalFormatting>
  <conditionalFormatting sqref="C4:I4">
    <cfRule type="cellIs" dxfId="295" priority="1" operator="between">
      <formula>18</formula>
      <formula>20</formula>
    </cfRule>
    <cfRule type="cellIs" dxfId="294" priority="2" operator="between">
      <formula>12</formula>
      <formula>17.999999999</formula>
    </cfRule>
    <cfRule type="cellIs" dxfId="293" priority="3" operator="between">
      <formula>6</formula>
      <formula>11.999999999</formula>
    </cfRule>
  </conditionalFormatting>
  <conditionalFormatting sqref="D4:I4">
    <cfRule type="cellIs" dxfId="292" priority="8" operator="between">
      <formula>0.000001</formula>
      <formula>5.99999999999</formula>
    </cfRule>
  </conditionalFormatting>
  <dataValidations count="1">
    <dataValidation type="decimal" allowBlank="1" showInputMessage="1" showErrorMessage="1" sqref="I37" xr:uid="{32C33BF9-48C9-485D-9BE9-CCB3A2DEF268}">
      <formula1>0</formula1>
      <formula2>20</formula2>
    </dataValidation>
  </dataValidations>
  <hyperlinks>
    <hyperlink ref="I1" location="Map!A1" display="Back to map" xr:uid="{FAB6F9D5-6D62-4D03-B905-54ADC8EBC5C9}"/>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6A0BF2A3-D526-47CC-B6ED-1B073D5BC932}">
          <x14:formula1>
            <xm:f>Lookup!$D$8:$D$19</xm:f>
          </x14:formula1>
          <xm:sqref>I16</xm:sqref>
        </x14:dataValidation>
        <x14:dataValidation type="list" allowBlank="1" showInputMessage="1" showErrorMessage="1" xr:uid="{D565534A-11AE-4B6E-A9DA-EC7BDC894904}">
          <x14:formula1>
            <xm:f>Lookup!$A$4:$A$5</xm:f>
          </x14:formula1>
          <xm:sqref>I41:I43 I15 I29:I30 I48:I51</xm:sqref>
        </x14:dataValidation>
        <x14:dataValidation type="list" allowBlank="1" showInputMessage="1" showErrorMessage="1" xr:uid="{856488F3-E588-40FC-B460-6C0C153B2389}">
          <x14:formula1>
            <xm:f>Lookup!$J$8:$J$11</xm:f>
          </x14:formula1>
          <xm:sqref>I31:I32</xm:sqref>
        </x14:dataValidation>
        <x14:dataValidation type="list" allowBlank="1" showInputMessage="1" showErrorMessage="1" xr:uid="{5BFCD10B-051F-414C-A06D-173548C699CF}">
          <x14:formula1>
            <xm:f>Lookup!$J$15:$J$17</xm:f>
          </x14:formula1>
          <xm:sqref>I28</xm:sqref>
        </x14:dataValidation>
        <x14:dataValidation type="list" allowBlank="1" showInputMessage="1" showErrorMessage="1" xr:uid="{6C1ECBF6-A15B-474D-A2FD-C39FAA6478D5}">
          <x14:formula1>
            <xm:f>Lookup!$G$8:$G$24</xm:f>
          </x14:formula1>
          <xm:sqref>I21:I23</xm:sqref>
        </x14:dataValidation>
        <x14:dataValidation type="list" allowBlank="1" showInputMessage="1" showErrorMessage="1" xr:uid="{4137868F-DBC3-45E3-BE5F-9DBD800A2A2A}">
          <x14:formula1>
            <xm:f>Lookup!$A$8:$A$21</xm:f>
          </x14:formula1>
          <xm:sqref>I9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241B-9462-4B55-B1F5-ADEED1A135AE}">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121</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IF(OR(I28=Lookup!J15,Wood4!I28=Lookup!J16,Wood4!I28=Lookup!J17),Lookup!B37,"Please answer previous question")</f>
        <v>Please answer previous question</v>
      </c>
      <c r="I29" s="7"/>
    </row>
    <row r="30" spans="1:10" ht="14.5" customHeight="1" x14ac:dyDescent="0.35">
      <c r="A30" t="s">
        <v>36</v>
      </c>
      <c r="B30" s="15" t="str">
        <f>IF(AND(OR(I28=Lookup!J15,Wood4!I28=Lookup!J16,Wood4!I28=Lookup!J17),I29="yes"),"Complete",IF(AND(OR(I28=Lookup!J15,Wood4!I28=Lookup!J16,Wood4!I28=Lookup!J17),Wood4!I29="no"),Lookup!B38,"Please answer previous question"))</f>
        <v>Please answer previous question</v>
      </c>
      <c r="C30" s="15"/>
      <c r="D30" s="15"/>
      <c r="E30" s="15"/>
      <c r="F30" s="15"/>
      <c r="G30" s="15"/>
      <c r="H30" s="16"/>
      <c r="I30" s="13"/>
    </row>
    <row r="31" spans="1:10" x14ac:dyDescent="0.35">
      <c r="A31" t="s">
        <v>54</v>
      </c>
      <c r="B31" s="28" t="str">
        <f>IF(AND(OR(I28=Lookup!J15,Wood4!I28=Lookup!J16,Wood4!I28=Lookup!J17),OR(AND(I29="no",I30="no"),I29="yes")),"Complete",IF(AND(OR(I28=Lookup!J15,Wood4!I28=Lookup!J16,Wood4!I28=Lookup!J17),I29="no",I30="yes"),Lookup!B39,"Please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4!I28=Lookup!J16,Wood4!I28=Lookup!J17),I29="yes"),20,IF(AND(OR(I28=Lookup!J15,Wood4!I28=Lookup!J16),I29="no",I30="no"),0,IF(AND(Wood4!I28=Lookup!J17,I29="no",I30="no"),0,IF(AND(Wood4!I28=Lookup!J15,I29="no",I30="yes"),VLOOKUP(I31,Lookup!J8:M11,2,FALSE), IF(AND(Wood4!I28=Lookup!J16,I29="no",I30="yes"),VLOOKUP(I31,Lookup!J8:M11,3,FALSE), IF(AND(Wood4!I28=Lookup!J17,I29="no",I30="yes"),VLOOKUP(I31,Lookup!J8:M11,4,FALSE),"N/A"))))))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IF(OR(AND(I48="no",I49="yes"),AND(I48="yes",I49="yes")),Lookup!B33,IF(AND(Wood4!I48="no",Wood4!I49="no"),Lookup!B32,IF(AND(Wood4!I48="yes",Wood4!I49="no"),"Complete","Please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IF(OR(AND(I48="no",I49="no",I50="yes"),AND(I48="no",I49="no",I50="no"),AND(I48="no",I49="yes",I50="no"),AND(I48="yes",I49="no"),AND(I48="yes",I49="yes",I50="no")),"Complete",IF(OR(AND(I48="no",I49="yes",Wood4!I50="yes"),AND(I48="yes",I49="yes",I50="yes")),Lookup!B34,"Please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91" priority="4" operator="between">
      <formula>0</formula>
      <formula>5.99999999999</formula>
    </cfRule>
  </conditionalFormatting>
  <conditionalFormatting sqref="C4:I4">
    <cfRule type="cellIs" dxfId="290" priority="1" operator="between">
      <formula>18</formula>
      <formula>20</formula>
    </cfRule>
    <cfRule type="cellIs" dxfId="289" priority="2" operator="between">
      <formula>12</formula>
      <formula>17.999999999</formula>
    </cfRule>
    <cfRule type="cellIs" dxfId="288" priority="3" operator="between">
      <formula>6</formula>
      <formula>11.999999999</formula>
    </cfRule>
  </conditionalFormatting>
  <conditionalFormatting sqref="D4:I4">
    <cfRule type="cellIs" dxfId="287" priority="8" operator="between">
      <formula>0.0000001</formula>
      <formula>5.99999999999</formula>
    </cfRule>
  </conditionalFormatting>
  <dataValidations count="1">
    <dataValidation type="decimal" allowBlank="1" showInputMessage="1" showErrorMessage="1" sqref="I37" xr:uid="{A1B87D94-F8B8-4CC8-9213-4DCBEDA42726}">
      <formula1>0</formula1>
      <formula2>20</formula2>
    </dataValidation>
  </dataValidations>
  <hyperlinks>
    <hyperlink ref="I1" location="Map!A1" display="Back to map" xr:uid="{96C79EB2-8F94-4160-A1CF-F6CF2E20E56E}"/>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610A7063-3E54-48FB-A632-12BD98E7980A}">
          <x14:formula1>
            <xm:f>Lookup!$J$15:$J$17</xm:f>
          </x14:formula1>
          <xm:sqref>I28</xm:sqref>
        </x14:dataValidation>
        <x14:dataValidation type="list" allowBlank="1" showInputMessage="1" showErrorMessage="1" xr:uid="{306A5CC5-D9DC-469E-B485-2BC34CC9D052}">
          <x14:formula1>
            <xm:f>Lookup!$J$8:$J$11</xm:f>
          </x14:formula1>
          <xm:sqref>I31:I32</xm:sqref>
        </x14:dataValidation>
        <x14:dataValidation type="list" allowBlank="1" showInputMessage="1" showErrorMessage="1" xr:uid="{AED276DA-722B-4DE3-96D4-5FD9D8059CFC}">
          <x14:formula1>
            <xm:f>Lookup!$A$4:$A$5</xm:f>
          </x14:formula1>
          <xm:sqref>I41:I43 I15 I29:I30 I48:I51</xm:sqref>
        </x14:dataValidation>
        <x14:dataValidation type="list" allowBlank="1" showInputMessage="1" showErrorMessage="1" xr:uid="{23EF2F80-EF24-47D9-984E-A426B0E7F297}">
          <x14:formula1>
            <xm:f>Lookup!$D$8:$D$19</xm:f>
          </x14:formula1>
          <xm:sqref>I16</xm:sqref>
        </x14:dataValidation>
        <x14:dataValidation type="list" allowBlank="1" showInputMessage="1" showErrorMessage="1" xr:uid="{554FE68E-AC55-4BA6-ADB5-9DF3625DE710}">
          <x14:formula1>
            <xm:f>Lookup!$G$8:$G$24</xm:f>
          </x14:formula1>
          <xm:sqref>I21:I23</xm:sqref>
        </x14:dataValidation>
        <x14:dataValidation type="list" allowBlank="1" showInputMessage="1" showErrorMessage="1" xr:uid="{D3D00CCF-1EBC-4E0A-96D4-2A8D14DA1FA4}">
          <x14:formula1>
            <xm:f>Lookup!$A$8:$A$21</xm:f>
          </x14:formula1>
          <xm:sqref>I9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77F1E-486A-4DE7-9014-4F89F0BA859F}">
  <sheetPr>
    <tabColor theme="4" tint="0.39997558519241921"/>
  </sheetPr>
  <dimension ref="A1:J52"/>
  <sheetViews>
    <sheetView workbookViewId="0">
      <pane ySplit="5" topLeftCell="A6" activePane="bottomLeft" state="frozen"/>
      <selection pane="bottomLeft" activeCell="F1" sqref="F1"/>
    </sheetView>
  </sheetViews>
  <sheetFormatPr defaultRowHeight="14.5" x14ac:dyDescent="0.35"/>
  <cols>
    <col min="3" max="8" width="11.6328125" customWidth="1"/>
    <col min="9" max="9" width="12.1796875" customWidth="1"/>
  </cols>
  <sheetData>
    <row r="1" spans="1:9" ht="17.5" thickBot="1" x14ac:dyDescent="0.45">
      <c r="A1" s="1" t="s">
        <v>0</v>
      </c>
      <c r="B1" s="1"/>
      <c r="C1" s="1"/>
      <c r="D1" s="7" t="s">
        <v>120</v>
      </c>
      <c r="I1" s="22" t="s">
        <v>178</v>
      </c>
    </row>
    <row r="2" spans="1:9" ht="15" thickTop="1" x14ac:dyDescent="0.35"/>
    <row r="3" spans="1:9" ht="29" x14ac:dyDescent="0.35">
      <c r="B3" s="3" t="s">
        <v>1</v>
      </c>
      <c r="C3" s="4" t="s">
        <v>3</v>
      </c>
      <c r="D3" s="4" t="s">
        <v>4</v>
      </c>
      <c r="E3" s="4" t="s">
        <v>5</v>
      </c>
      <c r="F3" s="4" t="s">
        <v>6</v>
      </c>
      <c r="G3" s="4" t="s">
        <v>7</v>
      </c>
      <c r="H3" s="4" t="s">
        <v>8</v>
      </c>
      <c r="I3" s="4" t="s">
        <v>9</v>
      </c>
    </row>
    <row r="4" spans="1:9" x14ac:dyDescent="0.35">
      <c r="B4" s="3" t="s">
        <v>2</v>
      </c>
      <c r="C4" s="2" t="e">
        <f>I10</f>
        <v>#N/A</v>
      </c>
      <c r="D4" s="2" t="e">
        <f>I17</f>
        <v>#N/A</v>
      </c>
      <c r="E4" s="2" t="e">
        <f>I24</f>
        <v>#N/A</v>
      </c>
      <c r="F4" s="2" t="str">
        <f>I33</f>
        <v>N/A</v>
      </c>
      <c r="G4" s="2">
        <f>I37</f>
        <v>0</v>
      </c>
      <c r="H4" s="2" t="str">
        <f>I44</f>
        <v>N/A</v>
      </c>
      <c r="I4" s="2" t="str">
        <f>I52</f>
        <v>N/A</v>
      </c>
    </row>
    <row r="7" spans="1:9" ht="15" thickBot="1" x14ac:dyDescent="0.4">
      <c r="A7" s="5" t="s">
        <v>3</v>
      </c>
      <c r="B7" s="5"/>
    </row>
    <row r="9" spans="1:9" ht="35" customHeight="1" x14ac:dyDescent="0.35">
      <c r="A9" s="15" t="s">
        <v>10</v>
      </c>
      <c r="B9" s="28" t="s">
        <v>255</v>
      </c>
      <c r="C9" s="28"/>
      <c r="D9" s="28"/>
      <c r="E9" s="28"/>
      <c r="F9" s="28"/>
      <c r="G9" s="28"/>
      <c r="H9" s="32"/>
      <c r="I9" s="8"/>
    </row>
    <row r="10" spans="1:9" x14ac:dyDescent="0.35">
      <c r="H10" t="s">
        <v>2</v>
      </c>
      <c r="I10" s="2" t="e">
        <f>VLOOKUP(I9,Lookup!A8:B21,2,FALSE)</f>
        <v>#N/A</v>
      </c>
    </row>
    <row r="13" spans="1:9" ht="15" thickBot="1" x14ac:dyDescent="0.4">
      <c r="A13" s="5" t="s">
        <v>4</v>
      </c>
      <c r="B13" s="5"/>
    </row>
    <row r="15" spans="1:9" x14ac:dyDescent="0.35">
      <c r="A15" t="s">
        <v>10</v>
      </c>
      <c r="B15" t="s">
        <v>232</v>
      </c>
      <c r="I15" s="7"/>
    </row>
    <row r="16" spans="1:9" x14ac:dyDescent="0.35">
      <c r="A16" t="s">
        <v>11</v>
      </c>
      <c r="B16" t="str">
        <f>IF(I15="yes",Lookup!B25,(IF(I15="no","Complete","Please answer previous question")))</f>
        <v>Please answer previous question</v>
      </c>
      <c r="I16" s="8"/>
    </row>
    <row r="17" spans="1:10" x14ac:dyDescent="0.35">
      <c r="H17" t="s">
        <v>2</v>
      </c>
      <c r="I17" s="2" t="e">
        <f>IF(B16="Complete",20,VLOOKUP(I16,Lookup!D8:E19,2,FALSE))</f>
        <v>#N/A</v>
      </c>
    </row>
    <row r="19" spans="1:10" ht="15" thickBot="1" x14ac:dyDescent="0.4">
      <c r="A19" s="5" t="s">
        <v>5</v>
      </c>
      <c r="B19" s="5"/>
    </row>
    <row r="21" spans="1:10" ht="14.5" customHeight="1" x14ac:dyDescent="0.35">
      <c r="A21" t="s">
        <v>10</v>
      </c>
      <c r="B21" s="28" t="s">
        <v>32</v>
      </c>
      <c r="C21" s="28"/>
      <c r="D21" s="28"/>
      <c r="E21" s="28"/>
      <c r="F21" s="28"/>
      <c r="G21" s="28"/>
      <c r="H21" s="10"/>
      <c r="I21" s="29"/>
    </row>
    <row r="22" spans="1:10" x14ac:dyDescent="0.35">
      <c r="B22" s="28"/>
      <c r="C22" s="28"/>
      <c r="D22" s="28"/>
      <c r="E22" s="28"/>
      <c r="F22" s="28"/>
      <c r="G22" s="28"/>
      <c r="H22" s="10"/>
      <c r="I22" s="29"/>
      <c r="J22" t="s">
        <v>39</v>
      </c>
    </row>
    <row r="23" spans="1:10" x14ac:dyDescent="0.35">
      <c r="B23" s="28"/>
      <c r="C23" s="28"/>
      <c r="D23" s="28"/>
      <c r="E23" s="28"/>
      <c r="F23" s="28"/>
      <c r="G23" s="28"/>
      <c r="I23" s="29"/>
    </row>
    <row r="24" spans="1:10" x14ac:dyDescent="0.35">
      <c r="H24" t="s">
        <v>2</v>
      </c>
      <c r="I24" s="2" t="e">
        <f>VLOOKUP(I21,Lookup!G8:H24,2,FALSE)</f>
        <v>#N/A</v>
      </c>
    </row>
    <row r="26" spans="1:10" ht="15" thickBot="1" x14ac:dyDescent="0.4">
      <c r="A26" s="5" t="s">
        <v>6</v>
      </c>
      <c r="B26" s="5"/>
      <c r="C26" s="5"/>
    </row>
    <row r="28" spans="1:10" x14ac:dyDescent="0.35">
      <c r="A28" t="s">
        <v>10</v>
      </c>
      <c r="B28" t="s">
        <v>114</v>
      </c>
      <c r="I28" s="19"/>
    </row>
    <row r="29" spans="1:10" x14ac:dyDescent="0.35">
      <c r="A29" t="s">
        <v>11</v>
      </c>
      <c r="B29" t="str">
        <f>IF(OR(I28=Lookup!J15,Wood5!I28=Lookup!J16,Wood5!I28=Lookup!J17),Lookup!B37,"Please answer previous question")</f>
        <v>Please answer previous question</v>
      </c>
      <c r="I29" s="7"/>
    </row>
    <row r="30" spans="1:10" ht="14.5" customHeight="1" x14ac:dyDescent="0.35">
      <c r="A30" t="s">
        <v>36</v>
      </c>
      <c r="B30" s="15" t="str">
        <f>IF(AND(OR(I28=Lookup!J15,Wood5!I28=Lookup!J16,Wood5!I28=Lookup!J17),I29="yes"),"Complete",IF(AND(OR(I28=Lookup!J15,Wood5!I28=Lookup!J16,Wood5!I28=Lookup!J17),Wood5!I29="no"),Lookup!B38,"Please answer previous question"))</f>
        <v>Please answer previous question</v>
      </c>
      <c r="C30" s="15"/>
      <c r="D30" s="15"/>
      <c r="E30" s="15"/>
      <c r="F30" s="15"/>
      <c r="G30" s="15"/>
      <c r="H30" s="16"/>
      <c r="I30" s="13"/>
    </row>
    <row r="31" spans="1:10" x14ac:dyDescent="0.35">
      <c r="A31" t="s">
        <v>54</v>
      </c>
      <c r="B31" s="28" t="str">
        <f>IF(AND(OR(I28=Lookup!J15,Wood5!I28=Lookup!J16,Wood5!I28=Lookup!J17),OR(AND(I29="no",I30="no"),I29="yes")),"Complete",IF(AND(OR(I28=Lookup!J15,Wood5!I28=Lookup!J16,Wood5!I28=Lookup!J17),I29="no",I30="yes"),Lookup!B39,"Please answer previous question"))</f>
        <v>Please answer previous question</v>
      </c>
      <c r="C31" s="28"/>
      <c r="D31" s="28"/>
      <c r="E31" s="28"/>
      <c r="F31" s="28"/>
      <c r="G31" s="28"/>
      <c r="H31" s="28"/>
      <c r="I31" s="30"/>
    </row>
    <row r="32" spans="1:10" x14ac:dyDescent="0.35">
      <c r="B32" s="28"/>
      <c r="C32" s="28"/>
      <c r="D32" s="28"/>
      <c r="E32" s="28"/>
      <c r="F32" s="28"/>
      <c r="G32" s="28"/>
      <c r="H32" s="28"/>
      <c r="I32" s="31"/>
    </row>
    <row r="33" spans="1:10" x14ac:dyDescent="0.35">
      <c r="B33" s="15"/>
      <c r="C33" s="15"/>
      <c r="D33" s="15"/>
      <c r="E33" s="15"/>
      <c r="F33" s="15"/>
      <c r="G33" s="15"/>
      <c r="H33" s="15"/>
      <c r="I33" s="2" t="str">
        <f>IF(AND(OR(I28=Lookup!J15,Wood5!I28=Lookup!J16,Wood5!I28=Lookup!J17),I29="yes"),20,IF(AND(OR(I28=Lookup!J15,Wood5!I28=Lookup!J16),I29="no",I30="no"),0,IF(AND(Wood5!I28=Lookup!J17,I29="no",I30="no"),0,IF(AND(Wood5!I28=Lookup!J15,I29="no",I30="yes"),VLOOKUP(I31,Lookup!J8:M11,2,FALSE), IF(AND(Wood5!I28=Lookup!J16,I29="no",I30="yes"),VLOOKUP(I31,Lookup!J8:M11,3,FALSE), IF(AND(Wood5!I28=Lookup!J17,I29="no",I30="yes"),VLOOKUP(I31,Lookup!J8:M11,4,FALSE),"N/A"))))))</f>
        <v>N/A</v>
      </c>
    </row>
    <row r="35" spans="1:10" ht="15" thickBot="1" x14ac:dyDescent="0.4">
      <c r="A35" s="5" t="s">
        <v>7</v>
      </c>
      <c r="B35" s="5"/>
    </row>
    <row r="37" spans="1:10" x14ac:dyDescent="0.35">
      <c r="A37" t="s">
        <v>10</v>
      </c>
      <c r="B37" t="s">
        <v>40</v>
      </c>
      <c r="I37" s="7"/>
      <c r="J37" t="s">
        <v>41</v>
      </c>
    </row>
    <row r="39" spans="1:10" ht="15" thickBot="1" x14ac:dyDescent="0.4">
      <c r="A39" s="5" t="s">
        <v>8</v>
      </c>
      <c r="B39" s="5"/>
    </row>
    <row r="41" spans="1:10" x14ac:dyDescent="0.35">
      <c r="A41" t="s">
        <v>10</v>
      </c>
      <c r="B41" t="s">
        <v>42</v>
      </c>
      <c r="I41" s="8"/>
    </row>
    <row r="42" spans="1:10" x14ac:dyDescent="0.35">
      <c r="A42" t="s">
        <v>11</v>
      </c>
      <c r="B42" t="str">
        <f>IF(I41="Yes",Lookup!B29,(IF(I41="no","Complete","Please answer previous question")))</f>
        <v>Please answer previous question</v>
      </c>
      <c r="I42" s="8"/>
    </row>
    <row r="43" spans="1:10" x14ac:dyDescent="0.35">
      <c r="A43" t="s">
        <v>36</v>
      </c>
      <c r="B43" t="str">
        <f>IF(AND(I41="yes",I42="yes"),Lookup!B30,IF(AND(I41="yes",I42="no"),"Complete","Please answer previous question"))</f>
        <v>Please answer previous question</v>
      </c>
      <c r="I43" s="8"/>
    </row>
    <row r="44" spans="1:10" x14ac:dyDescent="0.35">
      <c r="H44" t="s">
        <v>2</v>
      </c>
      <c r="I44" s="2" t="str">
        <f>IF(I41="no",1,IF(AND(I41="yes",I42="no"),15,IF(AND(I41="yes",I42="yes",I43="no"),17,IF(AND(I41="yes",I42="yes",I43="yes"),20,"N/A"))))</f>
        <v>N/A</v>
      </c>
    </row>
    <row r="46" spans="1:10" ht="15" thickBot="1" x14ac:dyDescent="0.4">
      <c r="A46" s="5" t="s">
        <v>9</v>
      </c>
      <c r="B46" s="5"/>
      <c r="C46" s="5"/>
    </row>
    <row r="48" spans="1:10" x14ac:dyDescent="0.35">
      <c r="A48" t="s">
        <v>10</v>
      </c>
      <c r="B48" t="s">
        <v>47</v>
      </c>
      <c r="I48" s="8"/>
    </row>
    <row r="49" spans="1:9" x14ac:dyDescent="0.35">
      <c r="A49" t="s">
        <v>11</v>
      </c>
      <c r="B49" t="str">
        <f>IF(OR(I48="yes",I48="no"),Lookup!B31,"Please answer previous question")</f>
        <v>Please answer previous question</v>
      </c>
      <c r="I49" s="8"/>
    </row>
    <row r="50" spans="1:9" x14ac:dyDescent="0.35">
      <c r="A50" t="s">
        <v>36</v>
      </c>
      <c r="B50" t="str">
        <f>IF(OR(AND(I48="no",I49="yes"),AND(I48="yes",I49="yes")),Lookup!B33,IF(AND(Wood5!I48="no",Wood5!I49="no"),Lookup!B32,IF(AND(Wood5!I48="yes",Wood5!I49="no"),"Complete","Please answer previous question")))</f>
        <v>Please answer previous question</v>
      </c>
      <c r="I50" s="8"/>
    </row>
    <row r="51" spans="1:9" x14ac:dyDescent="0.35">
      <c r="A51" t="s">
        <v>54</v>
      </c>
      <c r="B51" t="str">
        <f>IF(OR(AND(I48="no",I49="no",I50="yes"),AND(I48="no",I49="no",I50="no"),AND(I48="no",I49="yes",I50="no"),AND(I48="yes",I49="no"),AND(I48="yes",I49="yes",I50="no")),"Complete",IF(OR(AND(I48="no",I49="yes",Wood5!I50="yes"),AND(I48="yes",I49="yes",I50="yes")),Lookup!B34,"Please answer previous question"))</f>
        <v>Please answer previous question</v>
      </c>
      <c r="I51" s="8"/>
    </row>
    <row r="52" spans="1:9" x14ac:dyDescent="0.35">
      <c r="H52" t="s">
        <v>2</v>
      </c>
      <c r="I52" s="2" t="str">
        <f>IF(AND(I48="yes",I49="no"),15,IF(AND(I48="yes",I49="yes",I50="no"),1,IF(AND(I48="yes",I49="yes",I50="yes",I51="no"),8,IF(AND(I48="yes",I49="yes",I50="yes",I51="yes"),12,IF(AND(I48="no",I49="no",I50="yes"),20,IF(AND(I48="no",I49="no",I50="no"),19,IF(AND(I48="no",I49="yes",I50="yes",I51="yes"),18,IF(AND(I48="no",I49="yes",I50="yes",I51="no"),17,IF(AND(I48="no",I49="yes",I50="no"),6,"N/A")))))))))</f>
        <v>N/A</v>
      </c>
    </row>
  </sheetData>
  <mergeCells count="5">
    <mergeCell ref="B21:G23"/>
    <mergeCell ref="I21:I23"/>
    <mergeCell ref="B31:H32"/>
    <mergeCell ref="I31:I32"/>
    <mergeCell ref="B9:H9"/>
  </mergeCells>
  <conditionalFormatting sqref="C4">
    <cfRule type="cellIs" dxfId="286" priority="4" operator="between">
      <formula>0</formula>
      <formula>5.99999999999</formula>
    </cfRule>
  </conditionalFormatting>
  <conditionalFormatting sqref="C4:I4">
    <cfRule type="cellIs" dxfId="285" priority="1" operator="between">
      <formula>18</formula>
      <formula>20</formula>
    </cfRule>
    <cfRule type="cellIs" dxfId="284" priority="2" operator="between">
      <formula>12</formula>
      <formula>17.999999999</formula>
    </cfRule>
    <cfRule type="cellIs" dxfId="283" priority="3" operator="between">
      <formula>6</formula>
      <formula>11.999999999</formula>
    </cfRule>
  </conditionalFormatting>
  <conditionalFormatting sqref="D4:I4">
    <cfRule type="cellIs" dxfId="282" priority="8" operator="between">
      <formula>0.000001</formula>
      <formula>5.99999999999</formula>
    </cfRule>
  </conditionalFormatting>
  <dataValidations count="1">
    <dataValidation type="decimal" allowBlank="1" showInputMessage="1" showErrorMessage="1" sqref="I37" xr:uid="{269E3B96-722D-46DD-9FCA-466BE858338F}">
      <formula1>0</formula1>
      <formula2>20</formula2>
    </dataValidation>
  </dataValidations>
  <hyperlinks>
    <hyperlink ref="I1" location="Map!A1" display="Back to map" xr:uid="{74CADBAF-7C5D-495B-8D0E-1754EB650ECD}"/>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r:uid="{79B390EF-760B-45D3-B23B-E256A58D3DC4}">
          <x14:formula1>
            <xm:f>Lookup!$D$8:$D$19</xm:f>
          </x14:formula1>
          <xm:sqref>I16</xm:sqref>
        </x14:dataValidation>
        <x14:dataValidation type="list" allowBlank="1" showInputMessage="1" showErrorMessage="1" xr:uid="{B18E8BB1-4714-4602-8E73-C4F9CE2C37DA}">
          <x14:formula1>
            <xm:f>Lookup!$A$4:$A$5</xm:f>
          </x14:formula1>
          <xm:sqref>I41:I43 I15 I29:I30 I48:I51</xm:sqref>
        </x14:dataValidation>
        <x14:dataValidation type="list" allowBlank="1" showInputMessage="1" showErrorMessage="1" xr:uid="{F5B4671F-998E-4F12-AFCF-599DAC05F1A8}">
          <x14:formula1>
            <xm:f>Lookup!$J$8:$J$11</xm:f>
          </x14:formula1>
          <xm:sqref>I31:I32</xm:sqref>
        </x14:dataValidation>
        <x14:dataValidation type="list" allowBlank="1" showInputMessage="1" showErrorMessage="1" xr:uid="{19AF3A74-8EF6-4C01-879B-84241D704D6E}">
          <x14:formula1>
            <xm:f>Lookup!$J$15:$J$17</xm:f>
          </x14:formula1>
          <xm:sqref>I28</xm:sqref>
        </x14:dataValidation>
        <x14:dataValidation type="list" allowBlank="1" showInputMessage="1" showErrorMessage="1" xr:uid="{FC9DEAED-1AB0-45A3-BDA6-BFC817B6860A}">
          <x14:formula1>
            <xm:f>Lookup!$G$8:$G$24</xm:f>
          </x14:formula1>
          <xm:sqref>I21:I23</xm:sqref>
        </x14:dataValidation>
        <x14:dataValidation type="list" allowBlank="1" showInputMessage="1" showErrorMessage="1" xr:uid="{0B243602-1AFE-4DE0-9056-1D1A6B1B4241}">
          <x14:formula1>
            <xm:f>Lookup!$A$8:$A$21</xm:f>
          </x14:formula1>
          <xm:sqref>I9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Instructions</vt:lpstr>
      <vt:lpstr>Map</vt:lpstr>
      <vt:lpstr>Ingredient comparator</vt:lpstr>
      <vt:lpstr>Mixes</vt:lpstr>
      <vt:lpstr>Wood1</vt:lpstr>
      <vt:lpstr>Wood2</vt:lpstr>
      <vt:lpstr>Wood3</vt:lpstr>
      <vt:lpstr>Wood4</vt:lpstr>
      <vt:lpstr>Wood5</vt:lpstr>
      <vt:lpstr>Wood6</vt:lpstr>
      <vt:lpstr>Wood7</vt:lpstr>
      <vt:lpstr>Wood8</vt:lpstr>
      <vt:lpstr>Wood9</vt:lpstr>
      <vt:lpstr>Wood10</vt:lpstr>
      <vt:lpstr>Recycled1</vt:lpstr>
      <vt:lpstr>Recycled2</vt:lpstr>
      <vt:lpstr>Recycled3</vt:lpstr>
      <vt:lpstr>Recycled4</vt:lpstr>
      <vt:lpstr>Recycled5</vt:lpstr>
      <vt:lpstr>Recycled6</vt:lpstr>
      <vt:lpstr>Recycled7</vt:lpstr>
      <vt:lpstr>Coir1</vt:lpstr>
      <vt:lpstr>Coir2</vt:lpstr>
      <vt:lpstr>Coir3</vt:lpstr>
      <vt:lpstr>Coir4</vt:lpstr>
      <vt:lpstr>Coir5</vt:lpstr>
      <vt:lpstr>Peat1</vt:lpstr>
      <vt:lpstr>Peat2</vt:lpstr>
      <vt:lpstr>Peat3</vt:lpstr>
      <vt:lpstr>Mineral1</vt:lpstr>
      <vt:lpstr>Mineral2</vt:lpstr>
      <vt:lpstr>Mineral3</vt:lpstr>
      <vt:lpstr>Mineral4</vt:lpstr>
      <vt:lpstr>Mineral5</vt:lpstr>
      <vt:lpstr>Mineral6</vt:lpstr>
      <vt:lpstr>Mineral7</vt:lpstr>
      <vt:lpstr>Mineral8</vt:lpstr>
      <vt:lpstr>AgCrops1</vt:lpstr>
      <vt:lpstr>AgCrops2</vt:lpstr>
      <vt:lpstr>AgCrops3</vt:lpstr>
      <vt:lpstr>AgCrops4</vt:lpstr>
      <vt:lpstr>AgCrops5</vt:lpstr>
      <vt:lpstr>Bracken1</vt:lpstr>
      <vt:lpstr>Cork1</vt:lpstr>
      <vt:lpstr>Wool1</vt:lpstr>
      <vt:lpstr>Loam1</vt:lpstr>
      <vt:lpstr>Any1</vt:lpstr>
      <vt:lpstr>Any2</vt:lpstr>
      <vt:lpstr>Any3</vt:lpstr>
      <vt:lpstr>Any4</vt:lpstr>
      <vt:lpstr>Any5</vt:lpstr>
      <vt:lpstr>Lookup</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Judith</dc:creator>
  <cp:lastModifiedBy>Judith Stuart</cp:lastModifiedBy>
  <dcterms:created xsi:type="dcterms:W3CDTF">2023-12-13T08:55:23Z</dcterms:created>
  <dcterms:modified xsi:type="dcterms:W3CDTF">2026-07-25T14:30:32Z</dcterms:modified>
</cp:coreProperties>
</file>